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F:\USF\Ekonomi\"/>
    </mc:Choice>
  </mc:AlternateContent>
  <xr:revisionPtr revIDLastSave="0" documentId="13_ncr:1_{D05431F7-7EFC-4291-ADD9-D89B7FA9D0B9}" xr6:coauthVersionLast="47" xr6:coauthVersionMax="47" xr10:uidLastSave="{00000000-0000-0000-0000-000000000000}"/>
  <bookViews>
    <workbookView xWindow="-120" yWindow="-120" windowWidth="29040" windowHeight="16440" activeTab="3" xr2:uid="{00000000-000D-0000-FFFF-FFFF00000000}"/>
  </bookViews>
  <sheets>
    <sheet name="Budget utkast 2022-2023" sheetId="5" r:id="rId1"/>
    <sheet name="Budget 5 säsonger" sheetId="4" r:id="rId2"/>
    <sheet name="Resultat 7 säsonger" sheetId="3" r:id="rId3"/>
    <sheet name="Till årsmötet" sheetId="2"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1" i="2" l="1"/>
  <c r="D37" i="2"/>
  <c r="D27" i="2"/>
  <c r="D14" i="2"/>
  <c r="D10" i="2"/>
  <c r="D8" i="2"/>
  <c r="W5" i="5"/>
  <c r="W6" i="5"/>
  <c r="W7" i="5"/>
  <c r="W8" i="5"/>
  <c r="E8" i="5" s="1"/>
  <c r="W9" i="5"/>
  <c r="W10" i="5"/>
  <c r="W11" i="5"/>
  <c r="W12" i="5"/>
  <c r="W13" i="5"/>
  <c r="W14" i="5"/>
  <c r="W15" i="5"/>
  <c r="W16" i="5"/>
  <c r="W17" i="5"/>
  <c r="W18" i="5"/>
  <c r="W19" i="5"/>
  <c r="W20" i="5"/>
  <c r="E20" i="5" s="1"/>
  <c r="W21" i="5"/>
  <c r="W22" i="5"/>
  <c r="W23" i="5"/>
  <c r="W24" i="5"/>
  <c r="E24" i="5" s="1"/>
  <c r="W25" i="5"/>
  <c r="W26" i="5"/>
  <c r="W27" i="5"/>
  <c r="W28" i="5"/>
  <c r="W29" i="5"/>
  <c r="W30" i="5"/>
  <c r="W31" i="5"/>
  <c r="W32" i="5"/>
  <c r="W33" i="5"/>
  <c r="W34" i="5"/>
  <c r="W35" i="5"/>
  <c r="W36" i="5"/>
  <c r="E36" i="5" s="1"/>
  <c r="W37" i="5"/>
  <c r="W38" i="5"/>
  <c r="W39" i="5"/>
  <c r="W40" i="5"/>
  <c r="W41" i="5"/>
  <c r="W42" i="5"/>
  <c r="W43" i="5"/>
  <c r="W44" i="5"/>
  <c r="W45" i="5"/>
  <c r="W46" i="5"/>
  <c r="W47" i="5"/>
  <c r="W48" i="5"/>
  <c r="E48" i="5" s="1"/>
  <c r="W49" i="5"/>
  <c r="W4" i="5"/>
  <c r="V42" i="5"/>
  <c r="V38" i="5"/>
  <c r="V28" i="5"/>
  <c r="V43" i="5" s="1"/>
  <c r="V44" i="5" s="1"/>
  <c r="V45" i="5" s="1"/>
  <c r="V46" i="5" s="1"/>
  <c r="V15" i="5"/>
  <c r="V11" i="5"/>
  <c r="V9" i="5"/>
  <c r="V16" i="5" s="1"/>
  <c r="N5" i="5"/>
  <c r="D5" i="5" s="1"/>
  <c r="N6" i="5"/>
  <c r="D6" i="5" s="1"/>
  <c r="N7" i="5"/>
  <c r="N8" i="5"/>
  <c r="N10" i="5"/>
  <c r="N12" i="5"/>
  <c r="N13" i="5"/>
  <c r="D13" i="5" s="1"/>
  <c r="N14" i="5"/>
  <c r="D14" i="5" s="1"/>
  <c r="N17" i="5"/>
  <c r="N18" i="5"/>
  <c r="N19" i="5"/>
  <c r="N20" i="5"/>
  <c r="D20" i="5" s="1"/>
  <c r="N21" i="5"/>
  <c r="D21" i="5" s="1"/>
  <c r="N22" i="5"/>
  <c r="D22" i="5" s="1"/>
  <c r="N23" i="5"/>
  <c r="N24" i="5"/>
  <c r="N25" i="5"/>
  <c r="D25" i="5" s="1"/>
  <c r="N26" i="5"/>
  <c r="N27" i="5"/>
  <c r="N29" i="5"/>
  <c r="N30" i="5"/>
  <c r="D30" i="5" s="1"/>
  <c r="N31" i="5"/>
  <c r="N32" i="5"/>
  <c r="N33" i="5"/>
  <c r="N34" i="5"/>
  <c r="N35" i="5"/>
  <c r="D35" i="5" s="1"/>
  <c r="N36" i="5"/>
  <c r="D36" i="5" s="1"/>
  <c r="N37" i="5"/>
  <c r="D37" i="5" s="1"/>
  <c r="N38" i="5"/>
  <c r="N39" i="5"/>
  <c r="N40" i="5"/>
  <c r="N41" i="5"/>
  <c r="N46" i="5"/>
  <c r="N47" i="5"/>
  <c r="D47" i="5" s="1"/>
  <c r="N48" i="5"/>
  <c r="N4" i="5"/>
  <c r="D4" i="5" s="1"/>
  <c r="M42" i="5"/>
  <c r="M38" i="5"/>
  <c r="M28" i="5"/>
  <c r="M15" i="5"/>
  <c r="M11" i="5"/>
  <c r="M9" i="5"/>
  <c r="I42" i="4"/>
  <c r="I38" i="4"/>
  <c r="I28" i="4"/>
  <c r="I15" i="4"/>
  <c r="I11" i="4"/>
  <c r="I9" i="4"/>
  <c r="I16" i="4" s="1"/>
  <c r="L47" i="3"/>
  <c r="K46" i="3"/>
  <c r="L46" i="3" s="1"/>
  <c r="K45" i="3"/>
  <c r="L45" i="3" s="1"/>
  <c r="K44" i="3"/>
  <c r="K16" i="3"/>
  <c r="L16" i="3" s="1"/>
  <c r="L44" i="3"/>
  <c r="K43" i="3"/>
  <c r="L43" i="3" s="1"/>
  <c r="K42" i="3"/>
  <c r="K28" i="3"/>
  <c r="L28" i="3" s="1"/>
  <c r="K38" i="3"/>
  <c r="L38" i="3" s="1"/>
  <c r="L13" i="3"/>
  <c r="L14" i="3"/>
  <c r="L15" i="3"/>
  <c r="L19" i="3"/>
  <c r="L20" i="3"/>
  <c r="L21" i="3"/>
  <c r="L22" i="3"/>
  <c r="L23" i="3"/>
  <c r="L24" i="3"/>
  <c r="L25" i="3"/>
  <c r="L26" i="3"/>
  <c r="L27" i="3"/>
  <c r="L30" i="3"/>
  <c r="L31" i="3"/>
  <c r="L32" i="3"/>
  <c r="L33" i="3"/>
  <c r="L34" i="3"/>
  <c r="L35" i="3"/>
  <c r="L36" i="3"/>
  <c r="L37" i="3"/>
  <c r="L40" i="3"/>
  <c r="L41" i="3"/>
  <c r="L42" i="3"/>
  <c r="L48" i="3"/>
  <c r="L49" i="3"/>
  <c r="L7" i="3"/>
  <c r="L8" i="3"/>
  <c r="L9" i="3"/>
  <c r="L10" i="3"/>
  <c r="L11" i="3"/>
  <c r="L6" i="3"/>
  <c r="L5" i="3"/>
  <c r="K15" i="3"/>
  <c r="K11" i="3"/>
  <c r="K9" i="3"/>
  <c r="L4" i="3"/>
  <c r="J5" i="4"/>
  <c r="J6" i="4"/>
  <c r="J7" i="4"/>
  <c r="J8" i="4"/>
  <c r="J10" i="4"/>
  <c r="J12" i="4"/>
  <c r="J13" i="4"/>
  <c r="J14" i="4"/>
  <c r="J17" i="4"/>
  <c r="J18" i="4"/>
  <c r="J19" i="4"/>
  <c r="J20" i="4"/>
  <c r="J21" i="4"/>
  <c r="J22" i="4"/>
  <c r="J23" i="4"/>
  <c r="J24" i="4"/>
  <c r="J25" i="4"/>
  <c r="J26" i="4"/>
  <c r="J27" i="4"/>
  <c r="J29" i="4"/>
  <c r="J30" i="4"/>
  <c r="J31" i="4"/>
  <c r="J32" i="4"/>
  <c r="J33" i="4"/>
  <c r="J34" i="4"/>
  <c r="J35" i="4"/>
  <c r="J36" i="4"/>
  <c r="J37" i="4"/>
  <c r="J39" i="4"/>
  <c r="J40" i="4"/>
  <c r="J41" i="4"/>
  <c r="J46" i="4"/>
  <c r="J47" i="4"/>
  <c r="J48" i="4"/>
  <c r="J4" i="4"/>
  <c r="D39" i="5"/>
  <c r="D41" i="5"/>
  <c r="D46" i="5"/>
  <c r="D48" i="5"/>
  <c r="E47" i="5"/>
  <c r="E46" i="5"/>
  <c r="E45" i="5"/>
  <c r="Q44" i="5"/>
  <c r="I44" i="5"/>
  <c r="U42" i="5"/>
  <c r="E42" i="5" s="1"/>
  <c r="K42" i="5"/>
  <c r="L42" i="5"/>
  <c r="F42" i="5"/>
  <c r="E41" i="5"/>
  <c r="Q40" i="5"/>
  <c r="D40" i="5"/>
  <c r="E39" i="5"/>
  <c r="U38" i="5"/>
  <c r="R38" i="5"/>
  <c r="Q38" i="5"/>
  <c r="P38" i="5"/>
  <c r="P40" i="5" s="1"/>
  <c r="I38" i="5"/>
  <c r="I42" i="5" s="1"/>
  <c r="N42" i="5" s="1"/>
  <c r="J38" i="5"/>
  <c r="J42" i="5" s="1"/>
  <c r="K38" i="5"/>
  <c r="L38" i="5"/>
  <c r="F38" i="5"/>
  <c r="E37" i="5"/>
  <c r="E35" i="5"/>
  <c r="E34" i="5"/>
  <c r="D34" i="5"/>
  <c r="E33" i="5"/>
  <c r="D33" i="5"/>
  <c r="E32" i="5"/>
  <c r="D32" i="5"/>
  <c r="E31" i="5"/>
  <c r="D31" i="5"/>
  <c r="E30" i="5"/>
  <c r="U28" i="5"/>
  <c r="T28" i="5"/>
  <c r="S28" i="5"/>
  <c r="R28" i="5"/>
  <c r="Q28" i="5"/>
  <c r="P28" i="5"/>
  <c r="I28" i="5"/>
  <c r="J28" i="5"/>
  <c r="J43" i="5" s="1"/>
  <c r="K28" i="5"/>
  <c r="L28" i="5"/>
  <c r="F28" i="5"/>
  <c r="E27" i="5"/>
  <c r="D27" i="5"/>
  <c r="E26" i="5"/>
  <c r="D26" i="5"/>
  <c r="E25" i="5"/>
  <c r="D24" i="5"/>
  <c r="E23" i="5"/>
  <c r="D23" i="5"/>
  <c r="E22" i="5"/>
  <c r="E21" i="5"/>
  <c r="E19" i="5"/>
  <c r="D19" i="5"/>
  <c r="U15" i="5"/>
  <c r="Q15" i="5"/>
  <c r="P15" i="5"/>
  <c r="J15" i="5"/>
  <c r="N15" i="5" s="1"/>
  <c r="K15" i="5"/>
  <c r="L15" i="5"/>
  <c r="F15" i="5"/>
  <c r="E14" i="5"/>
  <c r="E13" i="5"/>
  <c r="U11" i="5"/>
  <c r="Q11" i="5"/>
  <c r="P11" i="5"/>
  <c r="J11" i="5"/>
  <c r="N11" i="5" s="1"/>
  <c r="K11" i="5"/>
  <c r="L11" i="5"/>
  <c r="F11" i="5"/>
  <c r="E10" i="5"/>
  <c r="D10" i="5"/>
  <c r="U9" i="5"/>
  <c r="Q9" i="5"/>
  <c r="P9" i="5"/>
  <c r="J9" i="5"/>
  <c r="K9" i="5"/>
  <c r="L9" i="5"/>
  <c r="N9" i="5" s="1"/>
  <c r="F9" i="5"/>
  <c r="D8" i="5"/>
  <c r="E7" i="5"/>
  <c r="D7" i="5"/>
  <c r="E6" i="5"/>
  <c r="E5" i="5"/>
  <c r="E44" i="4"/>
  <c r="G42" i="4"/>
  <c r="H42" i="4"/>
  <c r="J42" i="4" s="1"/>
  <c r="E38" i="4"/>
  <c r="E42" i="4" s="1"/>
  <c r="F38" i="4"/>
  <c r="F42" i="4" s="1"/>
  <c r="G38" i="4"/>
  <c r="H38" i="4"/>
  <c r="E28" i="4"/>
  <c r="F28" i="4"/>
  <c r="J28" i="4" s="1"/>
  <c r="G28" i="4"/>
  <c r="H28" i="4"/>
  <c r="F15" i="4"/>
  <c r="G15" i="4"/>
  <c r="H15" i="4"/>
  <c r="F11" i="4"/>
  <c r="J11" i="4" s="1"/>
  <c r="G11" i="4"/>
  <c r="H11" i="4"/>
  <c r="F9" i="4"/>
  <c r="J9" i="4" s="1"/>
  <c r="G9" i="4"/>
  <c r="H9" i="4"/>
  <c r="E9" i="3"/>
  <c r="E38" i="3"/>
  <c r="E40" i="3" s="1"/>
  <c r="E28" i="3"/>
  <c r="E15" i="3"/>
  <c r="E11" i="3"/>
  <c r="F44" i="3"/>
  <c r="F40" i="3"/>
  <c r="F38" i="3"/>
  <c r="F28" i="3"/>
  <c r="F15" i="3"/>
  <c r="F11" i="3"/>
  <c r="F9" i="3"/>
  <c r="G38" i="3"/>
  <c r="G28" i="3"/>
  <c r="D42" i="2" l="1"/>
  <c r="D15" i="2"/>
  <c r="N28" i="5"/>
  <c r="M16" i="5"/>
  <c r="M44" i="5" s="1"/>
  <c r="M49" i="5" s="1"/>
  <c r="M43" i="5"/>
  <c r="J38" i="4"/>
  <c r="J15" i="4"/>
  <c r="I43" i="4"/>
  <c r="I44" i="4"/>
  <c r="E4" i="5"/>
  <c r="P16" i="5"/>
  <c r="F16" i="5"/>
  <c r="F43" i="4"/>
  <c r="G16" i="4"/>
  <c r="G43" i="4"/>
  <c r="H16" i="4"/>
  <c r="F16" i="4"/>
  <c r="F44" i="4" s="1"/>
  <c r="F45" i="4" s="1"/>
  <c r="J45" i="4" s="1"/>
  <c r="F43" i="5"/>
  <c r="K43" i="5"/>
  <c r="N43" i="5" s="1"/>
  <c r="U43" i="5"/>
  <c r="E43" i="5" s="1"/>
  <c r="K16" i="5"/>
  <c r="U16" i="5"/>
  <c r="J16" i="5"/>
  <c r="E15" i="5"/>
  <c r="D38" i="5"/>
  <c r="E40" i="5"/>
  <c r="D15" i="5"/>
  <c r="L16" i="5"/>
  <c r="Q16" i="5"/>
  <c r="D28" i="5"/>
  <c r="E28" i="5"/>
  <c r="D42" i="5"/>
  <c r="P44" i="5"/>
  <c r="E44" i="5" s="1"/>
  <c r="D11" i="5"/>
  <c r="E11" i="5"/>
  <c r="E38" i="5"/>
  <c r="D9" i="5"/>
  <c r="E9" i="5"/>
  <c r="L43" i="5"/>
  <c r="H43" i="4"/>
  <c r="F16" i="3"/>
  <c r="E44" i="3"/>
  <c r="E16" i="3"/>
  <c r="D43" i="2" l="1"/>
  <c r="D48" i="2" s="1"/>
  <c r="J44" i="5"/>
  <c r="N16" i="5"/>
  <c r="D16" i="5" s="1"/>
  <c r="J43" i="4"/>
  <c r="J16" i="4"/>
  <c r="I49" i="4"/>
  <c r="F44" i="5"/>
  <c r="F49" i="5" s="1"/>
  <c r="G44" i="4"/>
  <c r="J44" i="4" s="1"/>
  <c r="D43" i="5"/>
  <c r="E16" i="5"/>
  <c r="K44" i="5"/>
  <c r="L44" i="5"/>
  <c r="H44" i="4"/>
  <c r="J45" i="5" l="1"/>
  <c r="N44" i="5"/>
  <c r="D44" i="5" s="1"/>
  <c r="J49" i="4"/>
  <c r="E49" i="5"/>
  <c r="L49" i="5"/>
  <c r="H49" i="4"/>
  <c r="J42" i="3"/>
  <c r="J38" i="3"/>
  <c r="H28" i="3"/>
  <c r="I28" i="3"/>
  <c r="J28" i="3"/>
  <c r="J15" i="3"/>
  <c r="J11" i="3"/>
  <c r="J9" i="3"/>
  <c r="D45" i="5" l="1"/>
  <c r="N45" i="5"/>
  <c r="D49" i="5"/>
  <c r="N49" i="5"/>
  <c r="J16" i="3"/>
  <c r="J43" i="3"/>
</calcChain>
</file>

<file path=xl/sharedStrings.xml><?xml version="1.0" encoding="utf-8"?>
<sst xmlns="http://schemas.openxmlformats.org/spreadsheetml/2006/main" count="282" uniqueCount="122">
  <si>
    <t>Perioden</t>
  </si>
  <si>
    <t>Budget 2019-2020</t>
  </si>
  <si>
    <t>Budget 2017-2018</t>
  </si>
  <si>
    <t>Budget 2018-2019</t>
  </si>
  <si>
    <r>
      <rPr>
        <b/>
        <sz val="8"/>
        <rFont val="Arial"/>
        <family val="2"/>
      </rPr>
      <t>Intäkter
Nettoomsättning</t>
    </r>
  </si>
  <si>
    <t>3010  Tävling/träning (individuella idrotter)</t>
  </si>
  <si>
    <t>3540  Försäljning av idrottskläder/idrottsmaterial</t>
  </si>
  <si>
    <t>3560  DM-plaketter, pokaler</t>
  </si>
  <si>
    <t>S:a Nettoomsättning</t>
  </si>
  <si>
    <r>
      <rPr>
        <b/>
        <sz val="8"/>
        <rFont val="Arial"/>
        <family val="2"/>
      </rPr>
      <t xml:space="preserve">Medlemsavgifter
</t>
    </r>
    <r>
      <rPr>
        <sz val="8"/>
        <rFont val="Arial"/>
        <family val="2"/>
      </rPr>
      <t>3890  Medlemsavgifter</t>
    </r>
  </si>
  <si>
    <t>S:a Medlemsavgifter</t>
  </si>
  <si>
    <t>S:a Övriga föreningsintäkter</t>
  </si>
  <si>
    <t>S:a Intäkter</t>
  </si>
  <si>
    <t>Kostnader</t>
  </si>
  <si>
    <t>Föreningskostnader</t>
  </si>
  <si>
    <t>4010 Tävling, träning LK</t>
  </si>
  <si>
    <t>4011 Tävling, träning AK</t>
  </si>
  <si>
    <t>4022 Priser, medaljer</t>
  </si>
  <si>
    <t>4030 Träningsläger Orsa</t>
  </si>
  <si>
    <t>4031 Träningsläger LK</t>
  </si>
  <si>
    <t>4032 Träningsläger AK</t>
  </si>
  <si>
    <t>4540 Inköp av idrottskläder/material</t>
  </si>
  <si>
    <t>4550 Utbildning LK</t>
  </si>
  <si>
    <t>4551 Utbildning AK</t>
  </si>
  <si>
    <t>S:a Föreningskostnader</t>
  </si>
  <si>
    <t>Övriga externa kostnader</t>
  </si>
  <si>
    <t>5010 Lokalhyra</t>
  </si>
  <si>
    <t>5070 Stipendier styrelsen</t>
  </si>
  <si>
    <t>6070 Representation och uppvaktningar</t>
  </si>
  <si>
    <t>6250 Postbefodran</t>
  </si>
  <si>
    <t>6460 Sammanträdeskostnader</t>
  </si>
  <si>
    <t>6530 Redovisningstjänster</t>
  </si>
  <si>
    <t>6570 Bankkostnader</t>
  </si>
  <si>
    <t>6980 medlem-och föreningsavgifter</t>
  </si>
  <si>
    <t>S:a Övriga externa kostnader</t>
  </si>
  <si>
    <t>Personalkostnader</t>
  </si>
  <si>
    <t>7330 Bilersättningar</t>
  </si>
  <si>
    <t>7610 Utbildning styrelsen</t>
  </si>
  <si>
    <t>S:a Personalkostnader</t>
  </si>
  <si>
    <t>S:a Kostnader</t>
  </si>
  <si>
    <t>Verksamhetens resultat före finansiella intäkter och kostnader</t>
  </si>
  <si>
    <t>Resultat efter finansiella poster</t>
  </si>
  <si>
    <t xml:space="preserve">Resultat före bokslutsdispositioner och skatt </t>
  </si>
  <si>
    <t>8999 Årets resultat</t>
  </si>
  <si>
    <t>S:a Årets resultat före fördelning</t>
  </si>
  <si>
    <t>Beräknat resultat:</t>
  </si>
  <si>
    <t>Budget 2020/2021</t>
  </si>
  <si>
    <r>
      <rPr>
        <b/>
        <sz val="11"/>
        <rFont val="Arial"/>
        <family val="2"/>
      </rPr>
      <t>Intäkter
Nettoomsättning</t>
    </r>
  </si>
  <si>
    <r>
      <rPr>
        <b/>
        <sz val="11"/>
        <rFont val="Arial"/>
        <family val="2"/>
      </rPr>
      <t xml:space="preserve">Medlemsavgifter
</t>
    </r>
    <r>
      <rPr>
        <sz val="11"/>
        <rFont val="Arial"/>
        <family val="2"/>
      </rPr>
      <t>3890  Medlemsavgifter</t>
    </r>
  </si>
  <si>
    <r>
      <rPr>
        <b/>
        <sz val="11"/>
        <rFont val="Arial"/>
        <family val="2"/>
      </rPr>
      <t xml:space="preserve">Övriga föreningsintäkter
</t>
    </r>
    <r>
      <rPr>
        <sz val="11"/>
        <rFont val="Arial"/>
        <family val="2"/>
      </rPr>
      <t>3991  Bidrag Svenska skidförbundet</t>
    </r>
  </si>
  <si>
    <t>3991  Bidrag Svenska Skidförbundet</t>
  </si>
  <si>
    <t>3992  Bidrag Upplands Idrottsförbund</t>
  </si>
  <si>
    <t>Resultat före bokslutsdispositioner och skatt Årets resultat före fördelning</t>
  </si>
  <si>
    <t xml:space="preserve">Kommentarer och tankegångar för budget förslaget </t>
  </si>
  <si>
    <t>Budget 2020-2021</t>
  </si>
  <si>
    <t>3055  Träningsläger LK</t>
  </si>
  <si>
    <t>3056 AK</t>
  </si>
  <si>
    <t>Budget 2021/2022</t>
  </si>
  <si>
    <t>3991 Bidrag Svenska skidförbundet</t>
  </si>
  <si>
    <t>Övriga föreningsintäkter</t>
  </si>
  <si>
    <t>3992 Bidrag Upplands idrottsförbund</t>
  </si>
  <si>
    <t>5070 Stipendier från styrelsen</t>
  </si>
  <si>
    <t>20/21</t>
  </si>
  <si>
    <t>19/20</t>
  </si>
  <si>
    <t>Resultat 2020-2021</t>
  </si>
  <si>
    <t>Resultat       2019-2020</t>
  </si>
  <si>
    <t>Resultat     2018-2019</t>
  </si>
  <si>
    <t>17/18</t>
  </si>
  <si>
    <t>Resultat     2017-2018</t>
  </si>
  <si>
    <t>18/19</t>
  </si>
  <si>
    <t>16/17</t>
  </si>
  <si>
    <t>Resultat     2016-2017</t>
  </si>
  <si>
    <t>15/17</t>
  </si>
  <si>
    <t>Resultat     2015-2016</t>
  </si>
  <si>
    <t xml:space="preserve"> Budget 2019/2020</t>
  </si>
  <si>
    <t xml:space="preserve"> Budget 2018/2019</t>
  </si>
  <si>
    <t>Budget 2017/2019</t>
  </si>
  <si>
    <t>Budget     2018/2019</t>
  </si>
  <si>
    <t>Budget    2017/2018</t>
  </si>
  <si>
    <t>Sammanställda resultat 2015&gt;2021</t>
  </si>
  <si>
    <t xml:space="preserve">Perioden </t>
  </si>
  <si>
    <t>3055  Träningsläger LK (Orsa)</t>
  </si>
  <si>
    <t>4030 Träningsläger (LK)  Orsa</t>
  </si>
  <si>
    <t>Bibehåller budget</t>
  </si>
  <si>
    <t>3055  Träningsläger (LK) Orsa</t>
  </si>
  <si>
    <t>4030 Träningsläger (LK) Orsa</t>
  </si>
  <si>
    <t>Medel budget 2017&gt;2022</t>
  </si>
  <si>
    <t>Medel  budget 2017&gt;2022</t>
  </si>
  <si>
    <t>Budget 2021-2022</t>
  </si>
  <si>
    <t>Medel av 2015&gt;2022</t>
  </si>
  <si>
    <t>Resultat 2021-2022</t>
  </si>
  <si>
    <t>Medel 2015&gt;2022</t>
  </si>
  <si>
    <t>21/22</t>
  </si>
  <si>
    <t>Sammanställda budgetar 2017&gt;2022</t>
  </si>
  <si>
    <t>Medel avbudget 2017&gt;2022</t>
  </si>
  <si>
    <t>Medel av budget 2017&gt;2022</t>
  </si>
  <si>
    <t>Resultat medel 2015&gt;2022</t>
  </si>
  <si>
    <t>Budgetmedel 2017&gt;2022</t>
  </si>
  <si>
    <t>Budget förslag 2022-2023</t>
  </si>
  <si>
    <t>Ingen försäljning senaste 5 säsonger</t>
  </si>
  <si>
    <t>AK arrangerar inget träningsläger som föreningarna betalar via förbundet</t>
  </si>
  <si>
    <t>Inga inbringade medel senaste 4 säsongerna</t>
  </si>
  <si>
    <t>Ingen förening har anmält sitt urträde från skidförbundet, Budget =föregånde års resultat</t>
  </si>
  <si>
    <t>Resultat är bättre än budget och en ökning från tidigare, mest beroende på extra anslag pga restrektioner. Här behöver vi kraftsamla och öka antal aktivitetstimmar anmälda till RFSISU. Budget är ett lägsta mål!</t>
  </si>
  <si>
    <t>Kraftig nedgång 20/21 pga pandemin. Säsongen 21/22 högsta bidrag senaste 7 åren. En "försiktig" prognos, något lägre än resultatet från 21/22</t>
  </si>
  <si>
    <t xml:space="preserve">Förhoppning om ökat antal tävlingar </t>
  </si>
  <si>
    <t>Föregående budget 25 000:- stämde dåligt, kostnaden blev 5 450:-. Medel för  7 säsonger är 18 025:-</t>
  </si>
  <si>
    <t>Ökade kostnader för resor, mat och boende</t>
  </si>
  <si>
    <t>Som ovan</t>
  </si>
  <si>
    <t>Inget kostnad från 21/22!? Sätter budget efter resultatmedel.</t>
  </si>
  <si>
    <t>Bibehåller budget, eftersom behov kvarstår men tid för utbildningar inte prioriteras, eller utbudet är ointressant. Ännu sämre intresse än tidigare år!</t>
  </si>
  <si>
    <t>Ökat intresse , höjer budget</t>
  </si>
  <si>
    <t>Kostnad enligt budget, bibehåller budget.</t>
  </si>
  <si>
    <t>Budgeterar efter medel av resultatet från 7 säsonger +justering</t>
  </si>
  <si>
    <t>Justerar budget med 1 000:-</t>
  </si>
  <si>
    <t>Budget 2022/2023</t>
  </si>
  <si>
    <t xml:space="preserve">Budgeterar efter medel av resultatet från 7 säsonger </t>
  </si>
  <si>
    <t>Ökade kostnader under förra säsongen</t>
  </si>
  <si>
    <t>Kostnaden från 21/22 är ca; 20 000:- högre än dom redovisade 184 595:-, beroende på att tidigare säsonger redovisades inte resor separat för det här kontot. Resor är med i den här kostnaden</t>
  </si>
  <si>
    <t>Kraftig ökning på bilersättningar, orsakat av resor med privata bilar till cuper, se konto 4010.</t>
  </si>
  <si>
    <t>Bibehåller budget från 21/22</t>
  </si>
  <si>
    <t>Minskar budget till 45 000:- med arvoderat förbundsarbete. 25 000:- för styrelsemöten. 10 000:- LK möten. 10 000:- AK möten. Eftersom kostnaden stannade på 34 719:- 21/22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</si>
</sst>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r&quot;"/>
  </numFmts>
  <fonts count="27" x14ac:knownFonts="1">
    <font>
      <sz val="11"/>
      <color theme="1"/>
      <name val="Calibri"/>
      <family val="2"/>
      <scheme val="minor"/>
    </font>
    <font>
      <sz val="8"/>
      <name val="Arial"/>
      <family val="2"/>
    </font>
    <font>
      <sz val="8"/>
      <color rgb="FF000000"/>
      <name val="Times New Roman"/>
      <family val="1"/>
    </font>
    <font>
      <sz val="8"/>
      <name val="Times New Roman"/>
      <family val="1"/>
    </font>
    <font>
      <b/>
      <sz val="8"/>
      <color rgb="FF000000"/>
      <name val="Times New Roman"/>
      <family val="1"/>
    </font>
    <font>
      <b/>
      <sz val="8"/>
      <name val="Arial"/>
      <family val="2"/>
    </font>
    <font>
      <sz val="8"/>
      <color rgb="FF000000"/>
      <name val="Arial"/>
      <family val="2"/>
    </font>
    <font>
      <i/>
      <sz val="8"/>
      <color rgb="FF000000"/>
      <name val="Arial"/>
      <family val="2"/>
    </font>
    <font>
      <b/>
      <sz val="8"/>
      <color rgb="FF000000"/>
      <name val="Arial"/>
      <family val="2"/>
    </font>
    <font>
      <b/>
      <i/>
      <sz val="8"/>
      <color rgb="FF000000"/>
      <name val="Arial"/>
      <family val="2"/>
    </font>
    <font>
      <b/>
      <sz val="10"/>
      <name val="Arial"/>
      <family val="2"/>
    </font>
    <font>
      <i/>
      <sz val="8"/>
      <color rgb="FF000000"/>
      <name val="Times New Roman"/>
      <family val="1"/>
    </font>
    <font>
      <b/>
      <i/>
      <sz val="8"/>
      <color rgb="FF000000"/>
      <name val="Times New Roman"/>
      <family val="1"/>
    </font>
    <font>
      <sz val="11"/>
      <name val="Arial"/>
      <family val="2"/>
    </font>
    <font>
      <sz val="11"/>
      <color rgb="FF000000"/>
      <name val="Times New Roman"/>
      <family val="1"/>
    </font>
    <font>
      <b/>
      <sz val="11"/>
      <name val="Arial"/>
      <family val="2"/>
    </font>
    <font>
      <sz val="11"/>
      <color rgb="FF000000"/>
      <name val="Arial"/>
      <family val="2"/>
    </font>
    <font>
      <b/>
      <sz val="11"/>
      <color rgb="FF000000"/>
      <name val="Arial"/>
      <family val="2"/>
    </font>
    <font>
      <sz val="8"/>
      <name val="Calibri"/>
      <family val="2"/>
      <scheme val="minor"/>
    </font>
    <font>
      <sz val="8"/>
      <color theme="1"/>
      <name val="Calibri"/>
      <family val="2"/>
      <scheme val="minor"/>
    </font>
    <font>
      <b/>
      <sz val="8"/>
      <color theme="1"/>
      <name val="Calibri"/>
      <family val="2"/>
      <scheme val="minor"/>
    </font>
    <font>
      <sz val="10"/>
      <color rgb="FF000000"/>
      <name val="Times New Roman"/>
      <family val="1"/>
    </font>
    <font>
      <sz val="8"/>
      <color theme="1"/>
      <name val="Arial"/>
      <family val="2"/>
    </font>
    <font>
      <b/>
      <sz val="8"/>
      <color theme="1"/>
      <name val="Arial"/>
      <family val="2"/>
    </font>
    <font>
      <i/>
      <sz val="10"/>
      <color rgb="FF000000"/>
      <name val="Arial"/>
      <family val="2"/>
    </font>
    <font>
      <b/>
      <i/>
      <sz val="10"/>
      <color rgb="FF000000"/>
      <name val="Arial"/>
      <family val="2"/>
    </font>
    <font>
      <i/>
      <sz val="10"/>
      <color rgb="FF000000"/>
      <name val="Times New Roman"/>
      <family val="1"/>
    </font>
  </fonts>
  <fills count="4">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bottom style="dotted">
        <color indexed="64"/>
      </bottom>
      <diagonal/>
    </border>
    <border>
      <left style="thin">
        <color indexed="64"/>
      </left>
      <right style="thin">
        <color indexed="64"/>
      </right>
      <top style="thin">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dotted">
        <color indexed="64"/>
      </right>
      <top style="dotted">
        <color indexed="64"/>
      </top>
      <bottom style="dotted">
        <color indexed="64"/>
      </bottom>
      <diagonal/>
    </border>
    <border>
      <left/>
      <right/>
      <top style="dotted">
        <color indexed="64"/>
      </top>
      <bottom style="dotted">
        <color indexed="64"/>
      </bottom>
      <diagonal/>
    </border>
    <border>
      <left style="dotted">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diagonal/>
    </border>
    <border>
      <left style="dotted">
        <color indexed="64"/>
      </left>
      <right/>
      <top/>
      <bottom/>
      <diagonal/>
    </border>
    <border>
      <left/>
      <right/>
      <top/>
      <bottom style="dotted">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dotted">
        <color indexed="64"/>
      </top>
      <bottom style="dotted">
        <color indexed="64"/>
      </bottom>
      <diagonal/>
    </border>
    <border>
      <left/>
      <right/>
      <top style="thin">
        <color indexed="64"/>
      </top>
      <bottom/>
      <diagonal/>
    </border>
    <border>
      <left/>
      <right style="thin">
        <color indexed="64"/>
      </right>
      <top style="thin">
        <color indexed="64"/>
      </top>
      <bottom style="dotted">
        <color indexed="64"/>
      </bottom>
      <diagonal/>
    </border>
    <border>
      <left style="dotted">
        <color indexed="64"/>
      </left>
      <right style="dotted">
        <color indexed="64"/>
      </right>
      <top style="medium">
        <color indexed="64"/>
      </top>
      <bottom style="dotted">
        <color indexed="64"/>
      </bottom>
      <diagonal/>
    </border>
  </borders>
  <cellStyleXfs count="1">
    <xf numFmtId="0" fontId="0" fillId="0" borderId="0"/>
  </cellStyleXfs>
  <cellXfs count="223">
    <xf numFmtId="0" fontId="0" fillId="0" borderId="0" xfId="0"/>
    <xf numFmtId="0" fontId="0" fillId="0" borderId="0" xfId="0" applyAlignment="1">
      <alignment horizontal="left" vertical="top"/>
    </xf>
    <xf numFmtId="0" fontId="3" fillId="0" borderId="1" xfId="0" applyFont="1" applyBorder="1" applyAlignment="1">
      <alignment horizontal="left" vertical="top" wrapText="1"/>
    </xf>
    <xf numFmtId="0" fontId="2" fillId="0" borderId="1" xfId="0" applyFont="1" applyBorder="1" applyAlignment="1">
      <alignment horizontal="left" vertical="top" wrapText="1"/>
    </xf>
    <xf numFmtId="0" fontId="4" fillId="0" borderId="1" xfId="0" applyFont="1" applyBorder="1" applyAlignment="1">
      <alignment horizontal="left" vertical="top" wrapText="1"/>
    </xf>
    <xf numFmtId="0" fontId="2" fillId="0" borderId="2" xfId="0" applyFont="1" applyBorder="1" applyAlignment="1">
      <alignment horizontal="left" vertical="top"/>
    </xf>
    <xf numFmtId="0" fontId="2" fillId="0" borderId="3" xfId="0" applyFont="1" applyBorder="1" applyAlignment="1">
      <alignment horizontal="left" vertical="top"/>
    </xf>
    <xf numFmtId="2" fontId="6" fillId="0" borderId="4" xfId="0" applyNumberFormat="1" applyFont="1" applyBorder="1" applyAlignment="1">
      <alignment horizontal="right" vertical="top" wrapText="1"/>
    </xf>
    <xf numFmtId="2" fontId="6" fillId="0" borderId="4" xfId="0" applyNumberFormat="1" applyFont="1" applyBorder="1" applyAlignment="1">
      <alignment horizontal="center" vertical="top" wrapText="1"/>
    </xf>
    <xf numFmtId="0" fontId="2" fillId="0" borderId="4" xfId="0" applyFont="1" applyBorder="1" applyAlignment="1">
      <alignment horizontal="right" vertical="top"/>
    </xf>
    <xf numFmtId="1" fontId="2" fillId="0" borderId="6" xfId="0" applyNumberFormat="1" applyFont="1" applyBorder="1" applyAlignment="1">
      <alignment horizontal="center" vertical="center"/>
    </xf>
    <xf numFmtId="4" fontId="6" fillId="0" borderId="4" xfId="0" applyNumberFormat="1" applyFont="1" applyBorder="1" applyAlignment="1">
      <alignment horizontal="right" vertical="top" wrapText="1"/>
    </xf>
    <xf numFmtId="4" fontId="6" fillId="0" borderId="4" xfId="0" applyNumberFormat="1" applyFont="1" applyBorder="1" applyAlignment="1">
      <alignment horizontal="center" vertical="top" wrapText="1"/>
    </xf>
    <xf numFmtId="4" fontId="8" fillId="0" borderId="4" xfId="0" applyNumberFormat="1" applyFont="1" applyBorder="1" applyAlignment="1">
      <alignment horizontal="right" vertical="top" wrapText="1"/>
    </xf>
    <xf numFmtId="4" fontId="8" fillId="0" borderId="4" xfId="0" applyNumberFormat="1" applyFont="1" applyBorder="1" applyAlignment="1">
      <alignment horizontal="center" vertical="top" wrapText="1"/>
    </xf>
    <xf numFmtId="0" fontId="4" fillId="0" borderId="4" xfId="0" applyFont="1" applyBorder="1" applyAlignment="1">
      <alignment horizontal="right" vertical="top"/>
    </xf>
    <xf numFmtId="4" fontId="6" fillId="0" borderId="4" xfId="0" applyNumberFormat="1" applyFont="1" applyBorder="1" applyAlignment="1">
      <alignment horizontal="right" vertical="center" wrapText="1"/>
    </xf>
    <xf numFmtId="4" fontId="6" fillId="0" borderId="4" xfId="0" applyNumberFormat="1" applyFont="1" applyBorder="1" applyAlignment="1">
      <alignment horizontal="center" vertical="center" wrapText="1"/>
    </xf>
    <xf numFmtId="0" fontId="2" fillId="0" borderId="4" xfId="0" applyFont="1" applyBorder="1" applyAlignment="1">
      <alignment horizontal="right" vertical="center"/>
    </xf>
    <xf numFmtId="4" fontId="8" fillId="0" borderId="4" xfId="0" applyNumberFormat="1" applyFont="1" applyBorder="1" applyAlignment="1">
      <alignment horizontal="right" vertical="center" wrapText="1"/>
    </xf>
    <xf numFmtId="4" fontId="8" fillId="0" borderId="4" xfId="0" applyNumberFormat="1" applyFont="1" applyBorder="1" applyAlignment="1">
      <alignment horizontal="center" vertical="center" wrapText="1"/>
    </xf>
    <xf numFmtId="0" fontId="4" fillId="0" borderId="4" xfId="0" applyFont="1" applyBorder="1" applyAlignment="1">
      <alignment horizontal="right" vertical="center"/>
    </xf>
    <xf numFmtId="0" fontId="2" fillId="0" borderId="4" xfId="0" applyFont="1" applyBorder="1" applyAlignment="1">
      <alignment horizontal="center" vertical="center"/>
    </xf>
    <xf numFmtId="0" fontId="2" fillId="0" borderId="4" xfId="0" applyFont="1" applyBorder="1" applyAlignment="1">
      <alignment horizontal="center" vertical="top"/>
    </xf>
    <xf numFmtId="0" fontId="2" fillId="0" borderId="5" xfId="0" applyFont="1" applyBorder="1" applyAlignment="1">
      <alignment horizontal="center" vertical="top"/>
    </xf>
    <xf numFmtId="0" fontId="4" fillId="0" borderId="4" xfId="0" applyFont="1" applyBorder="1" applyAlignment="1">
      <alignment horizontal="center" vertical="center"/>
    </xf>
    <xf numFmtId="0" fontId="2" fillId="0" borderId="4" xfId="0" applyFont="1" applyBorder="1" applyAlignment="1">
      <alignment horizontal="left" vertical="top" wrapText="1"/>
    </xf>
    <xf numFmtId="0" fontId="2" fillId="0" borderId="4" xfId="0" applyFont="1" applyBorder="1" applyAlignment="1">
      <alignment horizontal="center" vertical="top" wrapText="1"/>
    </xf>
    <xf numFmtId="4" fontId="6" fillId="0" borderId="4" xfId="0" applyNumberFormat="1" applyFont="1" applyBorder="1" applyAlignment="1">
      <alignment vertical="top" wrapText="1"/>
    </xf>
    <xf numFmtId="0" fontId="5" fillId="0" borderId="4" xfId="0" applyFont="1" applyBorder="1" applyAlignment="1">
      <alignment horizontal="left" vertical="top"/>
    </xf>
    <xf numFmtId="0" fontId="2" fillId="0" borderId="4" xfId="0" applyFont="1" applyBorder="1" applyAlignment="1">
      <alignment horizontal="left" vertical="top"/>
    </xf>
    <xf numFmtId="4" fontId="8" fillId="0" borderId="4" xfId="0" applyNumberFormat="1" applyFont="1" applyBorder="1" applyAlignment="1">
      <alignment horizontal="right" vertical="center"/>
    </xf>
    <xf numFmtId="4" fontId="4" fillId="0" borderId="4" xfId="0" applyNumberFormat="1" applyFont="1" applyBorder="1" applyAlignment="1">
      <alignment horizontal="left" vertical="center"/>
    </xf>
    <xf numFmtId="4" fontId="8" fillId="0" borderId="4" xfId="0" applyNumberFormat="1" applyFont="1" applyBorder="1" applyAlignment="1">
      <alignment horizontal="center" vertical="center"/>
    </xf>
    <xf numFmtId="4" fontId="4" fillId="0" borderId="4" xfId="0" applyNumberFormat="1" applyFont="1" applyBorder="1" applyAlignment="1">
      <alignment horizontal="center" vertical="center"/>
    </xf>
    <xf numFmtId="4" fontId="4" fillId="0" borderId="4" xfId="0" applyNumberFormat="1" applyFont="1" applyBorder="1" applyAlignment="1">
      <alignment horizontal="left" vertical="top"/>
    </xf>
    <xf numFmtId="0" fontId="4" fillId="0" borderId="4" xfId="0" applyFont="1" applyBorder="1" applyAlignment="1">
      <alignment horizontal="left" vertical="top"/>
    </xf>
    <xf numFmtId="4" fontId="6" fillId="0" borderId="4" xfId="0" applyNumberFormat="1" applyFont="1" applyBorder="1" applyAlignment="1">
      <alignment horizontal="right" vertical="center"/>
    </xf>
    <xf numFmtId="2" fontId="6" fillId="0" borderId="4" xfId="0" applyNumberFormat="1" applyFont="1" applyBorder="1" applyAlignment="1">
      <alignment horizontal="right" vertical="center" wrapText="1"/>
    </xf>
    <xf numFmtId="4" fontId="8" fillId="0" borderId="4" xfId="0" applyNumberFormat="1" applyFont="1" applyBorder="1" applyAlignment="1">
      <alignment vertical="center" wrapText="1"/>
    </xf>
    <xf numFmtId="4" fontId="4" fillId="0" borderId="4" xfId="0" applyNumberFormat="1" applyFont="1" applyBorder="1" applyAlignment="1">
      <alignment vertical="center"/>
    </xf>
    <xf numFmtId="2" fontId="8" fillId="0" borderId="4" xfId="0" applyNumberFormat="1" applyFont="1" applyBorder="1" applyAlignment="1">
      <alignment horizontal="center" vertical="center" wrapText="1"/>
    </xf>
    <xf numFmtId="2" fontId="8" fillId="0" borderId="4" xfId="0" applyNumberFormat="1" applyFont="1" applyBorder="1" applyAlignment="1">
      <alignment horizontal="right" vertical="center" wrapText="1"/>
    </xf>
    <xf numFmtId="2" fontId="6" fillId="0" borderId="4" xfId="0" applyNumberFormat="1" applyFont="1" applyBorder="1" applyAlignment="1">
      <alignment horizontal="center" vertical="center" wrapText="1"/>
    </xf>
    <xf numFmtId="0" fontId="2" fillId="0" borderId="0" xfId="0" applyFont="1" applyAlignment="1">
      <alignment horizontal="left" vertical="top"/>
    </xf>
    <xf numFmtId="0" fontId="2" fillId="0" borderId="0" xfId="0" applyFont="1" applyAlignment="1">
      <alignment horizontal="center" vertical="top" wrapText="1"/>
    </xf>
    <xf numFmtId="0" fontId="2" fillId="0" borderId="0" xfId="0" applyFont="1" applyAlignment="1">
      <alignment horizontal="left" vertical="top" wrapText="1"/>
    </xf>
    <xf numFmtId="0" fontId="13" fillId="2" borderId="4" xfId="0" applyFont="1" applyFill="1" applyBorder="1" applyAlignment="1">
      <alignment horizontal="left" vertical="top" wrapText="1"/>
    </xf>
    <xf numFmtId="0" fontId="13" fillId="2" borderId="4" xfId="0" applyFont="1" applyFill="1" applyBorder="1" applyAlignment="1">
      <alignment vertical="top" wrapText="1"/>
    </xf>
    <xf numFmtId="0" fontId="15" fillId="2" borderId="2" xfId="0" applyFont="1" applyFill="1" applyBorder="1" applyAlignment="1">
      <alignment horizontal="left" vertical="top"/>
    </xf>
    <xf numFmtId="0" fontId="14" fillId="2" borderId="2" xfId="0" applyFont="1" applyFill="1" applyBorder="1" applyAlignment="1">
      <alignment horizontal="left" vertical="top"/>
    </xf>
    <xf numFmtId="0" fontId="15" fillId="2" borderId="4" xfId="0" applyFont="1" applyFill="1" applyBorder="1" applyAlignment="1">
      <alignment horizontal="left" vertical="top"/>
    </xf>
    <xf numFmtId="0" fontId="14" fillId="2" borderId="4" xfId="0" applyFont="1" applyFill="1" applyBorder="1" applyAlignment="1">
      <alignment horizontal="left" vertical="top"/>
    </xf>
    <xf numFmtId="0" fontId="2" fillId="0" borderId="2" xfId="0" applyFont="1" applyBorder="1" applyAlignment="1">
      <alignment horizontal="left" vertical="top" wrapText="1"/>
    </xf>
    <xf numFmtId="0" fontId="6" fillId="0" borderId="2" xfId="0" applyFont="1" applyBorder="1" applyAlignment="1">
      <alignment horizontal="left" vertical="top" wrapText="1"/>
    </xf>
    <xf numFmtId="4" fontId="9" fillId="0" borderId="4" xfId="0" applyNumberFormat="1" applyFont="1" applyBorder="1" applyAlignment="1">
      <alignment horizontal="center" vertical="center" wrapText="1"/>
    </xf>
    <xf numFmtId="4" fontId="7" fillId="0" borderId="4" xfId="0" applyNumberFormat="1" applyFont="1" applyBorder="1" applyAlignment="1">
      <alignment horizontal="center" vertical="top" wrapText="1"/>
    </xf>
    <xf numFmtId="4" fontId="12" fillId="0" borderId="4" xfId="0" applyNumberFormat="1" applyFont="1" applyBorder="1" applyAlignment="1">
      <alignment horizontal="center" vertical="center"/>
    </xf>
    <xf numFmtId="0" fontId="11" fillId="0" borderId="0" xfId="0" applyFont="1" applyAlignment="1">
      <alignment horizontal="left" vertical="top"/>
    </xf>
    <xf numFmtId="0" fontId="11" fillId="0" borderId="0" xfId="0" applyFont="1" applyAlignment="1">
      <alignment horizontal="center" vertical="top" wrapText="1"/>
    </xf>
    <xf numFmtId="2" fontId="7" fillId="0" borderId="4" xfId="0" applyNumberFormat="1" applyFont="1" applyBorder="1" applyAlignment="1">
      <alignment horizontal="center" vertical="top" wrapText="1"/>
    </xf>
    <xf numFmtId="4" fontId="9" fillId="0" borderId="4" xfId="0" applyNumberFormat="1" applyFont="1" applyBorder="1" applyAlignment="1">
      <alignment horizontal="center" vertical="top" wrapText="1"/>
    </xf>
    <xf numFmtId="4" fontId="7" fillId="0" borderId="4" xfId="0" applyNumberFormat="1" applyFont="1" applyBorder="1" applyAlignment="1">
      <alignment horizontal="center" vertical="center" wrapText="1"/>
    </xf>
    <xf numFmtId="0" fontId="11" fillId="0" borderId="4" xfId="0" applyFont="1" applyBorder="1" applyAlignment="1">
      <alignment horizontal="center" vertical="top" wrapText="1"/>
    </xf>
    <xf numFmtId="4" fontId="12" fillId="0" borderId="4" xfId="0" applyNumberFormat="1" applyFont="1" applyBorder="1" applyAlignment="1">
      <alignment horizontal="left" vertical="center"/>
    </xf>
    <xf numFmtId="2" fontId="9" fillId="0" borderId="4" xfId="0" applyNumberFormat="1" applyFont="1" applyBorder="1" applyAlignment="1">
      <alignment horizontal="center" vertical="center" wrapText="1"/>
    </xf>
    <xf numFmtId="2" fontId="7" fillId="0" borderId="4" xfId="0" applyNumberFormat="1" applyFont="1" applyBorder="1" applyAlignment="1">
      <alignment horizontal="center" vertical="center" wrapText="1"/>
    </xf>
    <xf numFmtId="0" fontId="1" fillId="3" borderId="1" xfId="0" applyFont="1" applyFill="1" applyBorder="1" applyAlignment="1">
      <alignment horizontal="left" vertical="top" wrapText="1"/>
    </xf>
    <xf numFmtId="0" fontId="2" fillId="3" borderId="2" xfId="0" applyFont="1" applyFill="1" applyBorder="1" applyAlignment="1">
      <alignment horizontal="left" vertical="top" wrapText="1"/>
    </xf>
    <xf numFmtId="0" fontId="6" fillId="3" borderId="2" xfId="0" applyFont="1" applyFill="1" applyBorder="1" applyAlignment="1">
      <alignment horizontal="left" vertical="top" wrapText="1"/>
    </xf>
    <xf numFmtId="2" fontId="7" fillId="3" borderId="4" xfId="0" applyNumberFormat="1" applyFont="1" applyFill="1" applyBorder="1" applyAlignment="1">
      <alignment horizontal="center" vertical="top" wrapText="1"/>
    </xf>
    <xf numFmtId="2" fontId="7" fillId="3" borderId="4" xfId="0" applyNumberFormat="1" applyFont="1" applyFill="1" applyBorder="1" applyAlignment="1">
      <alignment horizontal="left" vertical="top" wrapText="1"/>
    </xf>
    <xf numFmtId="4" fontId="7" fillId="3" borderId="4" xfId="0" applyNumberFormat="1" applyFont="1" applyFill="1" applyBorder="1" applyAlignment="1">
      <alignment horizontal="center" vertical="top" wrapText="1"/>
    </xf>
    <xf numFmtId="4" fontId="7" fillId="3" borderId="4" xfId="0" applyNumberFormat="1" applyFont="1" applyFill="1" applyBorder="1" applyAlignment="1">
      <alignment horizontal="left" vertical="top" wrapText="1"/>
    </xf>
    <xf numFmtId="4" fontId="9" fillId="3" borderId="4" xfId="0" applyNumberFormat="1" applyFont="1" applyFill="1" applyBorder="1" applyAlignment="1">
      <alignment horizontal="center" vertical="top" wrapText="1"/>
    </xf>
    <xf numFmtId="4" fontId="9" fillId="3" borderId="4" xfId="0" applyNumberFormat="1" applyFont="1" applyFill="1" applyBorder="1" applyAlignment="1">
      <alignment horizontal="left" vertical="top" wrapText="1"/>
    </xf>
    <xf numFmtId="4" fontId="7" fillId="3" borderId="4" xfId="0" applyNumberFormat="1" applyFont="1" applyFill="1" applyBorder="1" applyAlignment="1">
      <alignment horizontal="center" vertical="center" wrapText="1"/>
    </xf>
    <xf numFmtId="4" fontId="7" fillId="3" borderId="4" xfId="0" applyNumberFormat="1" applyFont="1" applyFill="1" applyBorder="1" applyAlignment="1">
      <alignment horizontal="left" vertical="center" wrapText="1"/>
    </xf>
    <xf numFmtId="4" fontId="9" fillId="3" borderId="4" xfId="0" applyNumberFormat="1" applyFont="1" applyFill="1" applyBorder="1" applyAlignment="1">
      <alignment horizontal="center" vertical="center" wrapText="1"/>
    </xf>
    <xf numFmtId="4" fontId="9" fillId="3" borderId="4" xfId="0" applyNumberFormat="1" applyFont="1" applyFill="1" applyBorder="1" applyAlignment="1">
      <alignment horizontal="left" vertical="center" wrapText="1"/>
    </xf>
    <xf numFmtId="0" fontId="11" fillId="3" borderId="4" xfId="0" applyFont="1" applyFill="1" applyBorder="1" applyAlignment="1">
      <alignment horizontal="center" vertical="top" wrapText="1"/>
    </xf>
    <xf numFmtId="0" fontId="11" fillId="3" borderId="4" xfId="0" applyFont="1" applyFill="1" applyBorder="1" applyAlignment="1">
      <alignment horizontal="left" vertical="top" wrapText="1"/>
    </xf>
    <xf numFmtId="4" fontId="12" fillId="3" borderId="4" xfId="0" applyNumberFormat="1" applyFont="1" applyFill="1" applyBorder="1" applyAlignment="1">
      <alignment horizontal="center" vertical="center"/>
    </xf>
    <xf numFmtId="2" fontId="9" fillId="3" borderId="4" xfId="0" applyNumberFormat="1" applyFont="1" applyFill="1" applyBorder="1" applyAlignment="1">
      <alignment horizontal="center" vertical="center" wrapText="1"/>
    </xf>
    <xf numFmtId="2" fontId="9" fillId="3" borderId="4" xfId="0" applyNumberFormat="1" applyFont="1" applyFill="1" applyBorder="1" applyAlignment="1">
      <alignment horizontal="left" vertical="center" wrapText="1"/>
    </xf>
    <xf numFmtId="2" fontId="7" fillId="3" borderId="4" xfId="0" applyNumberFormat="1" applyFont="1" applyFill="1" applyBorder="1" applyAlignment="1">
      <alignment horizontal="center" vertical="center" wrapText="1"/>
    </xf>
    <xf numFmtId="2" fontId="7" fillId="3" borderId="4" xfId="0" applyNumberFormat="1" applyFont="1" applyFill="1" applyBorder="1" applyAlignment="1">
      <alignment horizontal="left" vertical="center" wrapText="1"/>
    </xf>
    <xf numFmtId="0" fontId="11" fillId="3" borderId="0" xfId="0" applyFont="1" applyFill="1" applyAlignment="1">
      <alignment horizontal="center" vertical="top" wrapText="1"/>
    </xf>
    <xf numFmtId="0" fontId="19" fillId="0" borderId="0" xfId="0" applyFont="1"/>
    <xf numFmtId="4" fontId="5" fillId="0" borderId="0" xfId="0" applyNumberFormat="1" applyFont="1" applyAlignment="1">
      <alignment vertical="top"/>
    </xf>
    <xf numFmtId="1" fontId="2" fillId="0" borderId="8" xfId="0" applyNumberFormat="1" applyFont="1" applyBorder="1" applyAlignment="1">
      <alignment horizontal="center" vertical="center"/>
    </xf>
    <xf numFmtId="2" fontId="6" fillId="0" borderId="4" xfId="0" applyNumberFormat="1" applyFont="1" applyBorder="1" applyAlignment="1">
      <alignment vertical="top" wrapText="1"/>
    </xf>
    <xf numFmtId="0" fontId="19" fillId="0" borderId="4" xfId="0" applyFont="1" applyBorder="1"/>
    <xf numFmtId="4" fontId="8" fillId="0" borderId="4" xfId="0" applyNumberFormat="1" applyFont="1" applyBorder="1" applyAlignment="1">
      <alignment vertical="top" wrapText="1"/>
    </xf>
    <xf numFmtId="4" fontId="6" fillId="0" borderId="4" xfId="0" applyNumberFormat="1" applyFont="1" applyBorder="1" applyAlignment="1">
      <alignment vertical="center" wrapText="1"/>
    </xf>
    <xf numFmtId="0" fontId="19" fillId="0" borderId="4" xfId="0" applyFont="1" applyBorder="1" applyAlignment="1">
      <alignment vertical="top" wrapText="1"/>
    </xf>
    <xf numFmtId="4" fontId="20" fillId="0" borderId="4" xfId="0" applyNumberFormat="1" applyFont="1" applyBorder="1"/>
    <xf numFmtId="4" fontId="5" fillId="0" borderId="4" xfId="0" applyNumberFormat="1" applyFont="1" applyBorder="1" applyAlignment="1">
      <alignment vertical="top"/>
    </xf>
    <xf numFmtId="2" fontId="8" fillId="0" borderId="4" xfId="0" applyNumberFormat="1" applyFont="1" applyBorder="1" applyAlignment="1">
      <alignment vertical="top" wrapText="1"/>
    </xf>
    <xf numFmtId="2" fontId="20" fillId="0" borderId="0" xfId="0" applyNumberFormat="1" applyFont="1"/>
    <xf numFmtId="0" fontId="0" fillId="0" borderId="2" xfId="0" applyBorder="1" applyAlignment="1">
      <alignment horizontal="left" vertical="top"/>
    </xf>
    <xf numFmtId="0" fontId="22" fillId="0" borderId="0" xfId="0" applyFont="1" applyAlignment="1">
      <alignment horizontal="right"/>
    </xf>
    <xf numFmtId="0" fontId="0" fillId="0" borderId="4" xfId="0" applyBorder="1"/>
    <xf numFmtId="0" fontId="22" fillId="0" borderId="5" xfId="0" applyFont="1" applyBorder="1" applyAlignment="1">
      <alignment horizontal="right" vertical="top"/>
    </xf>
    <xf numFmtId="0" fontId="8" fillId="0" borderId="5" xfId="0" applyFont="1" applyBorder="1" applyAlignment="1">
      <alignment horizontal="right" vertical="top"/>
    </xf>
    <xf numFmtId="0" fontId="22" fillId="0" borderId="5" xfId="0" applyFont="1" applyBorder="1" applyAlignment="1">
      <alignment horizontal="right" vertical="center"/>
    </xf>
    <xf numFmtId="0" fontId="23" fillId="0" borderId="5" xfId="0" applyFont="1" applyBorder="1" applyAlignment="1">
      <alignment horizontal="right" vertical="top"/>
    </xf>
    <xf numFmtId="0" fontId="22" fillId="0" borderId="5" xfId="0" applyFont="1" applyBorder="1" applyAlignment="1">
      <alignment vertical="top"/>
    </xf>
    <xf numFmtId="0" fontId="23" fillId="0" borderId="5" xfId="0" applyFont="1" applyBorder="1" applyAlignment="1">
      <alignment vertical="top"/>
    </xf>
    <xf numFmtId="0" fontId="8" fillId="0" borderId="5" xfId="0" applyFont="1" applyBorder="1" applyAlignment="1">
      <alignment horizontal="right" vertical="center"/>
    </xf>
    <xf numFmtId="2" fontId="23" fillId="0" borderId="5" xfId="0" applyNumberFormat="1" applyFont="1" applyBorder="1" applyAlignment="1">
      <alignment vertical="top"/>
    </xf>
    <xf numFmtId="0" fontId="0" fillId="0" borderId="5" xfId="0" applyBorder="1"/>
    <xf numFmtId="0" fontId="0" fillId="0" borderId="5" xfId="0" applyBorder="1" applyAlignment="1">
      <alignment horizontal="right" vertical="top"/>
    </xf>
    <xf numFmtId="0" fontId="21" fillId="0" borderId="0" xfId="0" applyFont="1" applyAlignment="1">
      <alignment horizontal="center" vertical="top"/>
    </xf>
    <xf numFmtId="4" fontId="8" fillId="0" borderId="11" xfId="0" applyNumberFormat="1" applyFont="1" applyBorder="1" applyAlignment="1">
      <alignment vertical="top" wrapText="1"/>
    </xf>
    <xf numFmtId="0" fontId="22" fillId="0" borderId="0" xfId="0" applyFont="1" applyAlignment="1">
      <alignment horizontal="right" vertical="top"/>
    </xf>
    <xf numFmtId="0" fontId="22" fillId="0" borderId="0" xfId="0" applyFont="1"/>
    <xf numFmtId="2" fontId="23" fillId="0" borderId="5" xfId="0" applyNumberFormat="1" applyFont="1" applyBorder="1" applyAlignment="1">
      <alignment horizontal="right" vertical="top"/>
    </xf>
    <xf numFmtId="0" fontId="2" fillId="0" borderId="12" xfId="0" applyFont="1" applyBorder="1" applyAlignment="1">
      <alignment horizontal="left" vertical="top"/>
    </xf>
    <xf numFmtId="1" fontId="2" fillId="0" borderId="0" xfId="0" applyNumberFormat="1" applyFont="1" applyAlignment="1">
      <alignment horizontal="center" vertical="center"/>
    </xf>
    <xf numFmtId="0" fontId="4" fillId="0" borderId="1" xfId="0" applyFont="1" applyBorder="1" applyAlignment="1">
      <alignment horizontal="center" vertical="top" wrapText="1"/>
    </xf>
    <xf numFmtId="4" fontId="4" fillId="0" borderId="4" xfId="0" applyNumberFormat="1" applyFont="1" applyBorder="1" applyAlignment="1">
      <alignment horizontal="right" vertical="center"/>
    </xf>
    <xf numFmtId="0" fontId="2" fillId="0" borderId="13" xfId="0" applyFont="1" applyBorder="1" applyAlignment="1">
      <alignment horizontal="left" vertical="top" wrapText="1"/>
    </xf>
    <xf numFmtId="0" fontId="22" fillId="0" borderId="5" xfId="0" applyFont="1" applyBorder="1" applyAlignment="1">
      <alignment horizontal="center" vertical="center"/>
    </xf>
    <xf numFmtId="1" fontId="1" fillId="0" borderId="4" xfId="0" applyNumberFormat="1" applyFont="1" applyBorder="1" applyAlignment="1">
      <alignment vertical="top" wrapText="1"/>
    </xf>
    <xf numFmtId="0" fontId="1" fillId="0" borderId="1" xfId="0" applyFont="1" applyBorder="1" applyAlignment="1">
      <alignment horizontal="center" vertical="top" wrapText="1"/>
    </xf>
    <xf numFmtId="1" fontId="5" fillId="0" borderId="4" xfId="0" applyNumberFormat="1" applyFont="1" applyBorder="1" applyAlignment="1">
      <alignment vertical="top" wrapText="1"/>
    </xf>
    <xf numFmtId="1" fontId="1" fillId="0" borderId="4" xfId="0" applyNumberFormat="1" applyFont="1" applyBorder="1" applyAlignment="1">
      <alignment horizontal="center" vertical="center" wrapText="1"/>
    </xf>
    <xf numFmtId="0" fontId="6" fillId="0" borderId="12" xfId="0" applyFont="1" applyBorder="1" applyAlignment="1">
      <alignment horizontal="left" vertical="top" wrapText="1"/>
    </xf>
    <xf numFmtId="4" fontId="22" fillId="0" borderId="4" xfId="0" applyNumberFormat="1" applyFont="1" applyBorder="1" applyAlignment="1">
      <alignment horizontal="right" vertical="center" wrapText="1"/>
    </xf>
    <xf numFmtId="2" fontId="22" fillId="0" borderId="4" xfId="0" applyNumberFormat="1" applyFont="1" applyBorder="1" applyAlignment="1">
      <alignment horizontal="right" vertical="center" wrapText="1"/>
    </xf>
    <xf numFmtId="164" fontId="22" fillId="0" borderId="0" xfId="0" applyNumberFormat="1" applyFont="1"/>
    <xf numFmtId="164" fontId="23" fillId="0" borderId="0" xfId="0" applyNumberFormat="1" applyFont="1"/>
    <xf numFmtId="0" fontId="0" fillId="0" borderId="16" xfId="0" applyBorder="1"/>
    <xf numFmtId="2" fontId="6" fillId="0" borderId="5" xfId="0" applyNumberFormat="1" applyFont="1" applyBorder="1" applyAlignment="1">
      <alignment horizontal="right" vertical="top" wrapText="1"/>
    </xf>
    <xf numFmtId="4" fontId="6" fillId="0" borderId="5" xfId="0" applyNumberFormat="1" applyFont="1" applyBorder="1" applyAlignment="1">
      <alignment horizontal="right" vertical="top" wrapText="1"/>
    </xf>
    <xf numFmtId="4" fontId="8" fillId="0" borderId="5" xfId="0" applyNumberFormat="1" applyFont="1" applyBorder="1" applyAlignment="1">
      <alignment horizontal="right" vertical="top" wrapText="1"/>
    </xf>
    <xf numFmtId="4" fontId="6" fillId="0" borderId="5" xfId="0" applyNumberFormat="1" applyFont="1" applyBorder="1" applyAlignment="1">
      <alignment horizontal="right" vertical="center" wrapText="1"/>
    </xf>
    <xf numFmtId="4" fontId="8" fillId="0" borderId="5" xfId="0" applyNumberFormat="1" applyFont="1" applyBorder="1" applyAlignment="1">
      <alignment horizontal="right" vertical="center" wrapText="1"/>
    </xf>
    <xf numFmtId="0" fontId="2" fillId="0" borderId="5" xfId="0" applyFont="1" applyBorder="1" applyAlignment="1">
      <alignment horizontal="left" vertical="top" wrapText="1"/>
    </xf>
    <xf numFmtId="4" fontId="6" fillId="0" borderId="5" xfId="0" applyNumberFormat="1" applyFont="1" applyBorder="1" applyAlignment="1">
      <alignment vertical="top" wrapText="1"/>
    </xf>
    <xf numFmtId="4" fontId="8" fillId="0" borderId="5" xfId="0" applyNumberFormat="1" applyFont="1" applyBorder="1" applyAlignment="1">
      <alignment horizontal="right" vertical="center"/>
    </xf>
    <xf numFmtId="0" fontId="2" fillId="0" borderId="5" xfId="0" applyFont="1" applyBorder="1" applyAlignment="1">
      <alignment horizontal="left" vertical="top"/>
    </xf>
    <xf numFmtId="4" fontId="8" fillId="0" borderId="5" xfId="0" applyNumberFormat="1" applyFont="1" applyBorder="1" applyAlignment="1">
      <alignment horizontal="center" vertical="center"/>
    </xf>
    <xf numFmtId="4" fontId="4" fillId="0" borderId="5" xfId="0" applyNumberFormat="1" applyFont="1" applyBorder="1" applyAlignment="1">
      <alignment horizontal="left" vertical="top"/>
    </xf>
    <xf numFmtId="4" fontId="6" fillId="0" borderId="5" xfId="0" applyNumberFormat="1" applyFont="1" applyBorder="1" applyAlignment="1">
      <alignment horizontal="right" vertical="center"/>
    </xf>
    <xf numFmtId="2" fontId="6" fillId="0" borderId="5" xfId="0" applyNumberFormat="1" applyFont="1" applyBorder="1" applyAlignment="1">
      <alignment horizontal="right" vertical="center" wrapText="1"/>
    </xf>
    <xf numFmtId="2" fontId="8" fillId="0" borderId="5" xfId="0" applyNumberFormat="1" applyFont="1" applyBorder="1" applyAlignment="1">
      <alignment horizontal="right" vertical="center" wrapText="1"/>
    </xf>
    <xf numFmtId="0" fontId="0" fillId="0" borderId="17" xfId="0" applyBorder="1"/>
    <xf numFmtId="1" fontId="22" fillId="0" borderId="15" xfId="0" applyNumberFormat="1" applyFont="1" applyBorder="1"/>
    <xf numFmtId="0" fontId="2" fillId="0" borderId="7" xfId="0" applyFont="1" applyBorder="1" applyAlignment="1">
      <alignment horizontal="left" vertical="top" wrapText="1"/>
    </xf>
    <xf numFmtId="0" fontId="0" fillId="0" borderId="2" xfId="0" applyBorder="1"/>
    <xf numFmtId="4" fontId="9" fillId="3" borderId="4" xfId="0" applyNumberFormat="1" applyFont="1" applyFill="1" applyBorder="1" applyAlignment="1">
      <alignment horizontal="center" vertical="center"/>
    </xf>
    <xf numFmtId="0" fontId="16" fillId="2" borderId="2" xfId="0" applyFont="1" applyFill="1" applyBorder="1" applyAlignment="1">
      <alignment horizontal="left" vertical="top" wrapText="1"/>
    </xf>
    <xf numFmtId="2" fontId="24" fillId="2" borderId="4" xfId="0" applyNumberFormat="1" applyFont="1" applyFill="1" applyBorder="1" applyAlignment="1">
      <alignment horizontal="center" vertical="top" wrapText="1"/>
    </xf>
    <xf numFmtId="4" fontId="24" fillId="2" borderId="4" xfId="0" applyNumberFormat="1" applyFont="1" applyFill="1" applyBorder="1" applyAlignment="1">
      <alignment horizontal="center" vertical="top" wrapText="1"/>
    </xf>
    <xf numFmtId="4" fontId="24" fillId="2" borderId="10" xfId="0" applyNumberFormat="1" applyFont="1" applyFill="1" applyBorder="1" applyAlignment="1">
      <alignment horizontal="center" vertical="top" wrapText="1"/>
    </xf>
    <xf numFmtId="4" fontId="25" fillId="2" borderId="18" xfId="0" applyNumberFormat="1" applyFont="1" applyFill="1" applyBorder="1" applyAlignment="1">
      <alignment horizontal="center" vertical="top" wrapText="1"/>
    </xf>
    <xf numFmtId="4" fontId="24" fillId="2" borderId="4" xfId="0" applyNumberFormat="1" applyFont="1" applyFill="1" applyBorder="1" applyAlignment="1">
      <alignment horizontal="center" vertical="center" wrapText="1"/>
    </xf>
    <xf numFmtId="4" fontId="25" fillId="2" borderId="4" xfId="0" applyNumberFormat="1" applyFont="1" applyFill="1" applyBorder="1" applyAlignment="1">
      <alignment horizontal="center" vertical="center" wrapText="1"/>
    </xf>
    <xf numFmtId="4" fontId="25" fillId="2" borderId="9" xfId="0" applyNumberFormat="1" applyFont="1" applyFill="1" applyBorder="1" applyAlignment="1">
      <alignment horizontal="center" vertical="center" wrapText="1"/>
    </xf>
    <xf numFmtId="4" fontId="25" fillId="2" borderId="2" xfId="0" applyNumberFormat="1" applyFont="1" applyFill="1" applyBorder="1" applyAlignment="1">
      <alignment horizontal="center" vertical="center" wrapText="1"/>
    </xf>
    <xf numFmtId="0" fontId="26" fillId="2" borderId="4" xfId="0" applyFont="1" applyFill="1" applyBorder="1" applyAlignment="1">
      <alignment horizontal="center" vertical="top" wrapText="1"/>
    </xf>
    <xf numFmtId="4" fontId="25" fillId="2" borderId="18" xfId="0" applyNumberFormat="1" applyFont="1" applyFill="1" applyBorder="1" applyAlignment="1">
      <alignment horizontal="center" vertical="center"/>
    </xf>
    <xf numFmtId="4" fontId="25" fillId="2" borderId="10" xfId="0" applyNumberFormat="1" applyFont="1" applyFill="1" applyBorder="1" applyAlignment="1">
      <alignment horizontal="center" vertical="center" wrapText="1"/>
    </xf>
    <xf numFmtId="4" fontId="25" fillId="2" borderId="18" xfId="0" applyNumberFormat="1" applyFont="1" applyFill="1" applyBorder="1" applyAlignment="1">
      <alignment horizontal="center" vertical="center" wrapText="1"/>
    </xf>
    <xf numFmtId="2" fontId="25" fillId="2" borderId="4" xfId="0" applyNumberFormat="1" applyFont="1" applyFill="1" applyBorder="1" applyAlignment="1">
      <alignment horizontal="center" vertical="center" wrapText="1"/>
    </xf>
    <xf numFmtId="2" fontId="24" fillId="2" borderId="10" xfId="0" applyNumberFormat="1" applyFont="1" applyFill="1" applyBorder="1" applyAlignment="1">
      <alignment horizontal="center" vertical="center" wrapText="1"/>
    </xf>
    <xf numFmtId="0" fontId="0" fillId="0" borderId="14" xfId="0" applyBorder="1" applyAlignment="1">
      <alignment horizontal="center" vertical="top"/>
    </xf>
    <xf numFmtId="0" fontId="0" fillId="0" borderId="0" xfId="0" applyAlignment="1">
      <alignment horizontal="center" vertical="top"/>
    </xf>
    <xf numFmtId="0" fontId="5" fillId="0" borderId="4" xfId="0" applyFont="1" applyBorder="1" applyAlignment="1">
      <alignment horizontal="left" vertical="center" wrapText="1"/>
    </xf>
    <xf numFmtId="0" fontId="5" fillId="0" borderId="4" xfId="0" applyFont="1" applyBorder="1" applyAlignment="1">
      <alignment horizontal="left" vertical="top" wrapText="1"/>
    </xf>
    <xf numFmtId="0" fontId="1" fillId="0" borderId="5" xfId="0" applyFont="1" applyBorder="1" applyAlignment="1">
      <alignment vertical="top"/>
    </xf>
    <xf numFmtId="0" fontId="1" fillId="0" borderId="8" xfId="0" applyFont="1" applyBorder="1" applyAlignment="1">
      <alignment vertical="top"/>
    </xf>
    <xf numFmtId="0" fontId="1" fillId="0" borderId="7" xfId="0" applyFont="1" applyBorder="1" applyAlignment="1">
      <alignment vertical="top"/>
    </xf>
    <xf numFmtId="1" fontId="8" fillId="0" borderId="4" xfId="0" applyNumberFormat="1" applyFont="1" applyBorder="1" applyAlignment="1">
      <alignment horizontal="left" vertical="center" wrapText="1"/>
    </xf>
    <xf numFmtId="0" fontId="1" fillId="0" borderId="5" xfId="0" applyFont="1" applyBorder="1" applyAlignment="1">
      <alignment vertical="center" wrapText="1"/>
    </xf>
    <xf numFmtId="0" fontId="1" fillId="0" borderId="8" xfId="0" applyFont="1" applyBorder="1" applyAlignment="1">
      <alignment vertical="center" wrapText="1"/>
    </xf>
    <xf numFmtId="0" fontId="1" fillId="0" borderId="7" xfId="0" applyFont="1" applyBorder="1" applyAlignment="1">
      <alignment vertical="center" wrapText="1"/>
    </xf>
    <xf numFmtId="0" fontId="1" fillId="0" borderId="5" xfId="0" applyFont="1" applyBorder="1" applyAlignment="1">
      <alignment horizontal="left" vertical="center" wrapText="1"/>
    </xf>
    <xf numFmtId="0" fontId="1" fillId="0" borderId="8" xfId="0" applyFont="1" applyBorder="1" applyAlignment="1">
      <alignment horizontal="left" vertical="center" wrapText="1"/>
    </xf>
    <xf numFmtId="0" fontId="1" fillId="0" borderId="7" xfId="0" applyFont="1" applyBorder="1" applyAlignment="1">
      <alignment horizontal="left" vertical="center" wrapText="1"/>
    </xf>
    <xf numFmtId="1" fontId="6" fillId="0" borderId="4" xfId="0" applyNumberFormat="1" applyFont="1" applyBorder="1" applyAlignment="1">
      <alignment horizontal="left" vertical="center" wrapText="1"/>
    </xf>
    <xf numFmtId="0" fontId="1" fillId="0" borderId="5" xfId="0" applyFont="1" applyBorder="1" applyAlignment="1">
      <alignment vertical="top" wrapText="1"/>
    </xf>
    <xf numFmtId="0" fontId="1" fillId="0" borderId="8" xfId="0" applyFont="1" applyBorder="1" applyAlignment="1">
      <alignment vertical="top" wrapText="1"/>
    </xf>
    <xf numFmtId="0" fontId="1" fillId="0" borderId="7" xfId="0" applyFont="1" applyBorder="1" applyAlignment="1">
      <alignment vertical="top" wrapText="1"/>
    </xf>
    <xf numFmtId="0" fontId="5" fillId="0" borderId="4" xfId="0" applyFont="1" applyBorder="1" applyAlignment="1">
      <alignment vertical="center" wrapText="1"/>
    </xf>
    <xf numFmtId="0" fontId="1" fillId="0" borderId="4" xfId="0" applyFont="1" applyBorder="1" applyAlignment="1">
      <alignment vertical="top" wrapText="1"/>
    </xf>
    <xf numFmtId="0" fontId="5" fillId="0" borderId="4" xfId="0" applyFont="1" applyBorder="1" applyAlignment="1">
      <alignment vertical="top" wrapText="1"/>
    </xf>
    <xf numFmtId="0" fontId="2" fillId="0" borderId="4" xfId="0" applyFont="1" applyBorder="1" applyAlignment="1">
      <alignment vertical="top" wrapText="1"/>
    </xf>
    <xf numFmtId="0" fontId="2" fillId="0" borderId="4" xfId="0" applyFont="1" applyBorder="1" applyAlignment="1">
      <alignment horizontal="left" vertical="center" wrapText="1"/>
    </xf>
    <xf numFmtId="0" fontId="6" fillId="0" borderId="5" xfId="0" applyFont="1" applyBorder="1" applyAlignment="1">
      <alignment horizontal="left" vertical="top" wrapText="1"/>
    </xf>
    <xf numFmtId="0" fontId="6" fillId="0" borderId="8" xfId="0" applyFont="1" applyBorder="1" applyAlignment="1">
      <alignment horizontal="left" vertical="top" wrapText="1"/>
    </xf>
    <xf numFmtId="0" fontId="6" fillId="0" borderId="7" xfId="0" applyFont="1" applyBorder="1" applyAlignment="1">
      <alignment horizontal="left" vertical="top" wrapText="1"/>
    </xf>
    <xf numFmtId="0" fontId="1" fillId="0" borderId="5" xfId="0" applyFont="1" applyBorder="1" applyAlignment="1">
      <alignment horizontal="left" vertical="top" wrapText="1"/>
    </xf>
    <xf numFmtId="0" fontId="1" fillId="0" borderId="8" xfId="0" applyFont="1" applyBorder="1" applyAlignment="1">
      <alignment horizontal="left" vertical="top" wrapText="1"/>
    </xf>
    <xf numFmtId="0" fontId="1" fillId="0" borderId="7" xfId="0" applyFont="1" applyBorder="1" applyAlignment="1">
      <alignment horizontal="left" vertical="top" wrapText="1"/>
    </xf>
    <xf numFmtId="0" fontId="10" fillId="0" borderId="4" xfId="0" applyFont="1" applyBorder="1" applyAlignment="1">
      <alignment horizontal="left" vertical="center" wrapText="1"/>
    </xf>
    <xf numFmtId="0" fontId="1" fillId="0" borderId="1" xfId="0" applyFont="1" applyBorder="1" applyAlignment="1">
      <alignment horizontal="right" vertical="top" wrapText="1" indent="3"/>
    </xf>
    <xf numFmtId="0" fontId="2" fillId="0" borderId="2" xfId="0" applyFont="1" applyBorder="1" applyAlignment="1">
      <alignment horizontal="left" vertical="top" wrapText="1"/>
    </xf>
    <xf numFmtId="0" fontId="13" fillId="2" borderId="4" xfId="0" applyFont="1" applyFill="1" applyBorder="1" applyAlignment="1">
      <alignment vertical="top" wrapText="1"/>
    </xf>
    <xf numFmtId="0" fontId="13" fillId="2" borderId="4" xfId="0" applyFont="1" applyFill="1" applyBorder="1" applyAlignment="1">
      <alignment horizontal="left" vertical="top" wrapText="1" indent="3"/>
    </xf>
    <xf numFmtId="0" fontId="14" fillId="2" borderId="4" xfId="0" applyFont="1" applyFill="1" applyBorder="1" applyAlignment="1">
      <alignment horizontal="left" vertical="top" wrapText="1"/>
    </xf>
    <xf numFmtId="0" fontId="13" fillId="2" borderId="9" xfId="0" applyFont="1" applyFill="1" applyBorder="1" applyAlignment="1">
      <alignment vertical="top" wrapText="1"/>
    </xf>
    <xf numFmtId="0" fontId="15" fillId="2" borderId="2" xfId="0" applyFont="1" applyFill="1" applyBorder="1" applyAlignment="1">
      <alignment vertical="top" wrapText="1"/>
    </xf>
    <xf numFmtId="0" fontId="14" fillId="2" borderId="4" xfId="0" applyFont="1" applyFill="1" applyBorder="1" applyAlignment="1">
      <alignment vertical="top" wrapText="1"/>
    </xf>
    <xf numFmtId="0" fontId="15" fillId="2" borderId="4" xfId="0" applyFont="1" applyFill="1" applyBorder="1" applyAlignment="1">
      <alignment vertical="top" wrapText="1"/>
    </xf>
    <xf numFmtId="0" fontId="13" fillId="2" borderId="4" xfId="0" applyFont="1" applyFill="1" applyBorder="1" applyAlignment="1">
      <alignment horizontal="left" vertical="center" wrapText="1"/>
    </xf>
    <xf numFmtId="0" fontId="15" fillId="2" borderId="9" xfId="0" applyFont="1" applyFill="1" applyBorder="1" applyAlignment="1">
      <alignment vertical="top" wrapText="1"/>
    </xf>
    <xf numFmtId="0" fontId="15" fillId="2" borderId="2" xfId="0" applyFont="1" applyFill="1" applyBorder="1" applyAlignment="1">
      <alignment horizontal="left" vertical="top" wrapText="1"/>
    </xf>
    <xf numFmtId="0" fontId="15" fillId="2" borderId="4" xfId="0" applyFont="1" applyFill="1" applyBorder="1" applyAlignment="1">
      <alignment horizontal="left" vertical="center" wrapText="1"/>
    </xf>
    <xf numFmtId="0" fontId="15" fillId="2" borderId="4" xfId="0" applyFont="1" applyFill="1" applyBorder="1" applyAlignment="1">
      <alignment vertical="center" wrapText="1"/>
    </xf>
    <xf numFmtId="0" fontId="13" fillId="2" borderId="4" xfId="0" applyFont="1" applyFill="1" applyBorder="1" applyAlignment="1">
      <alignment vertical="center" wrapText="1"/>
    </xf>
    <xf numFmtId="1" fontId="16" fillId="2" borderId="4" xfId="0" applyNumberFormat="1" applyFont="1" applyFill="1" applyBorder="1" applyAlignment="1">
      <alignment horizontal="left" vertical="center" wrapText="1"/>
    </xf>
    <xf numFmtId="0" fontId="13" fillId="2" borderId="9" xfId="0" applyFont="1" applyFill="1" applyBorder="1" applyAlignment="1">
      <alignment vertical="center" wrapText="1"/>
    </xf>
    <xf numFmtId="0" fontId="13" fillId="2" borderId="4" xfId="0" applyFont="1" applyFill="1" applyBorder="1" applyAlignment="1">
      <alignment vertical="top"/>
    </xf>
    <xf numFmtId="0" fontId="13" fillId="2" borderId="9" xfId="0" applyFont="1" applyFill="1" applyBorder="1" applyAlignment="1">
      <alignment vertical="top"/>
    </xf>
    <xf numFmtId="1" fontId="17" fillId="2" borderId="2" xfId="0" applyNumberFormat="1" applyFont="1" applyFill="1" applyBorder="1" applyAlignment="1">
      <alignment horizontal="left" vertical="center" wrapText="1"/>
    </xf>
    <xf numFmtId="1" fontId="17" fillId="2" borderId="4" xfId="0" applyNumberFormat="1" applyFont="1" applyFill="1" applyBorder="1" applyAlignment="1">
      <alignment horizontal="left" vertical="center" wrapText="1"/>
    </xf>
    <xf numFmtId="0" fontId="15" fillId="2" borderId="9" xfId="0" applyFont="1" applyFill="1" applyBorder="1" applyAlignment="1">
      <alignment horizontal="left" vertical="center" wrapText="1"/>
    </xf>
    <xf numFmtId="1" fontId="17" fillId="2" borderId="9" xfId="0" applyNumberFormat="1" applyFont="1" applyFill="1" applyBorder="1" applyAlignment="1">
      <alignment horizontal="left" vertical="center" wrapText="1"/>
    </xf>
    <xf numFmtId="0" fontId="15" fillId="2" borderId="2" xfId="0" applyFont="1" applyFill="1" applyBorder="1" applyAlignment="1">
      <alignment horizontal="left" vertical="center" wrapText="1"/>
    </xf>
    <xf numFmtId="0" fontId="15" fillId="2" borderId="4"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FFBBF-0953-40ED-B1A4-38B4B182EA8F}">
  <dimension ref="A1:AA52"/>
  <sheetViews>
    <sheetView workbookViewId="0">
      <selection activeCell="F4" sqref="F4:F49"/>
    </sheetView>
  </sheetViews>
  <sheetFormatPr defaultRowHeight="15" x14ac:dyDescent="0.25"/>
  <cols>
    <col min="3" max="4" width="9.85546875" customWidth="1"/>
    <col min="5" max="5" width="10.85546875" customWidth="1"/>
    <col min="6" max="6" width="10.5703125" customWidth="1"/>
    <col min="7" max="7" width="30.140625" customWidth="1"/>
    <col min="8" max="8" width="3.28515625" customWidth="1"/>
    <col min="9" max="13" width="9.42578125" customWidth="1"/>
    <col min="14" max="14" width="10.7109375" customWidth="1"/>
    <col min="15" max="15" width="3" customWidth="1"/>
    <col min="16" max="20" width="9.28515625" customWidth="1"/>
    <col min="23" max="23" width="11.140625" customWidth="1"/>
    <col min="24" max="24" width="10.42578125" customWidth="1"/>
    <col min="25" max="25" width="11.140625" customWidth="1"/>
  </cols>
  <sheetData>
    <row r="1" spans="1:23" x14ac:dyDescent="0.25">
      <c r="A1" s="1"/>
      <c r="B1" s="1"/>
      <c r="C1" s="1"/>
      <c r="D1" s="1"/>
      <c r="E1" s="1"/>
      <c r="F1" s="1"/>
      <c r="G1" s="1"/>
      <c r="H1" s="1"/>
      <c r="I1" s="168" t="s">
        <v>93</v>
      </c>
      <c r="J1" s="168"/>
      <c r="K1" s="168"/>
      <c r="L1" s="168"/>
      <c r="M1" s="168"/>
      <c r="N1" s="168"/>
      <c r="O1" s="1"/>
      <c r="P1" s="168" t="s">
        <v>79</v>
      </c>
      <c r="Q1" s="168"/>
      <c r="R1" s="168"/>
      <c r="S1" s="168"/>
      <c r="T1" s="168"/>
      <c r="U1" s="168"/>
      <c r="V1" s="169"/>
      <c r="W1" s="168"/>
    </row>
    <row r="2" spans="1:23" ht="33.75" x14ac:dyDescent="0.25">
      <c r="A2" s="198" t="s">
        <v>0</v>
      </c>
      <c r="B2" s="198"/>
      <c r="C2" s="198"/>
      <c r="D2" s="125" t="s">
        <v>97</v>
      </c>
      <c r="E2" s="125" t="s">
        <v>96</v>
      </c>
      <c r="F2" s="67" t="s">
        <v>98</v>
      </c>
      <c r="G2" s="67" t="s">
        <v>53</v>
      </c>
      <c r="I2" s="2" t="s">
        <v>2</v>
      </c>
      <c r="J2" s="3" t="s">
        <v>3</v>
      </c>
      <c r="K2" s="2" t="s">
        <v>1</v>
      </c>
      <c r="L2" s="2" t="s">
        <v>54</v>
      </c>
      <c r="M2" s="2" t="s">
        <v>88</v>
      </c>
      <c r="N2" s="4" t="s">
        <v>95</v>
      </c>
      <c r="O2" s="4"/>
      <c r="P2" s="3" t="s">
        <v>73</v>
      </c>
      <c r="Q2" s="3" t="s">
        <v>71</v>
      </c>
      <c r="R2" s="3" t="s">
        <v>68</v>
      </c>
      <c r="S2" s="3" t="s">
        <v>66</v>
      </c>
      <c r="T2" s="3" t="s">
        <v>65</v>
      </c>
      <c r="U2" s="122" t="s">
        <v>64</v>
      </c>
      <c r="V2" s="122" t="s">
        <v>90</v>
      </c>
      <c r="W2" s="120" t="s">
        <v>89</v>
      </c>
    </row>
    <row r="3" spans="1:23" ht="26.25" customHeight="1" x14ac:dyDescent="0.25">
      <c r="A3" s="199" t="s">
        <v>4</v>
      </c>
      <c r="B3" s="199"/>
      <c r="C3" s="199"/>
      <c r="D3" s="53"/>
      <c r="E3" s="53"/>
      <c r="F3" s="68"/>
      <c r="G3" s="69"/>
      <c r="I3" s="53"/>
      <c r="J3" s="5"/>
      <c r="K3" s="53"/>
      <c r="L3" s="54"/>
      <c r="M3" s="128"/>
      <c r="N3" s="6"/>
      <c r="O3" s="118"/>
      <c r="P3" s="100"/>
      <c r="U3" s="133"/>
      <c r="V3" s="151"/>
      <c r="W3" s="148"/>
    </row>
    <row r="4" spans="1:23" ht="22.5" x14ac:dyDescent="0.25">
      <c r="A4" s="187" t="s">
        <v>5</v>
      </c>
      <c r="B4" s="187"/>
      <c r="C4" s="187"/>
      <c r="D4" s="124">
        <f>N4</f>
        <v>11000</v>
      </c>
      <c r="E4" s="124">
        <f>W4</f>
        <v>2714.2857142857142</v>
      </c>
      <c r="F4" s="70">
        <v>0</v>
      </c>
      <c r="G4" s="71" t="s">
        <v>101</v>
      </c>
      <c r="I4" s="7">
        <v>0</v>
      </c>
      <c r="J4" s="9">
        <v>20000</v>
      </c>
      <c r="K4" s="8">
        <v>5000</v>
      </c>
      <c r="L4" s="60">
        <v>15000</v>
      </c>
      <c r="M4" s="60">
        <v>15000</v>
      </c>
      <c r="N4" s="10">
        <f>SUM(I4:M4)/5</f>
        <v>11000</v>
      </c>
      <c r="O4" s="90"/>
      <c r="P4" s="103">
        <v>0</v>
      </c>
      <c r="Q4" s="103">
        <v>0</v>
      </c>
      <c r="R4" s="28">
        <v>19000</v>
      </c>
      <c r="S4" s="91">
        <v>0</v>
      </c>
      <c r="T4" s="91">
        <v>0</v>
      </c>
      <c r="U4" s="134">
        <v>0</v>
      </c>
      <c r="V4" s="7">
        <v>0</v>
      </c>
      <c r="W4" s="149">
        <f>SUM(P4:V4)/7</f>
        <v>2714.2857142857142</v>
      </c>
    </row>
    <row r="5" spans="1:23" ht="22.5" x14ac:dyDescent="0.25">
      <c r="A5" s="187" t="s">
        <v>81</v>
      </c>
      <c r="B5" s="187"/>
      <c r="C5" s="187"/>
      <c r="D5" s="124">
        <f>N5</f>
        <v>112400</v>
      </c>
      <c r="E5" s="124">
        <f t="shared" ref="E5:E49" si="0">W5</f>
        <v>99662</v>
      </c>
      <c r="F5" s="72">
        <v>102000</v>
      </c>
      <c r="G5" s="73" t="s">
        <v>116</v>
      </c>
      <c r="I5" s="11">
        <v>140000</v>
      </c>
      <c r="J5" s="9">
        <v>150000</v>
      </c>
      <c r="K5" s="12">
        <v>80000</v>
      </c>
      <c r="L5" s="56">
        <v>90000</v>
      </c>
      <c r="M5" s="56">
        <v>102000</v>
      </c>
      <c r="N5" s="10">
        <f t="shared" ref="N5:N49" si="1">SUM(I5:M5)/5</f>
        <v>112400</v>
      </c>
      <c r="O5" s="90"/>
      <c r="P5" s="103">
        <v>150000</v>
      </c>
      <c r="Q5" s="103">
        <v>145000</v>
      </c>
      <c r="R5" s="28">
        <v>151750</v>
      </c>
      <c r="S5" s="28">
        <v>75276</v>
      </c>
      <c r="T5" s="28">
        <v>71526</v>
      </c>
      <c r="U5" s="135">
        <v>17450</v>
      </c>
      <c r="V5" s="129">
        <v>86632</v>
      </c>
      <c r="W5" s="149">
        <f t="shared" ref="W5:W49" si="2">SUM(P5:V5)/7</f>
        <v>99662</v>
      </c>
    </row>
    <row r="6" spans="1:23" ht="22.5" x14ac:dyDescent="0.25">
      <c r="A6" s="194" t="s">
        <v>56</v>
      </c>
      <c r="B6" s="195"/>
      <c r="C6" s="196"/>
      <c r="D6" s="124">
        <f t="shared" ref="D6:D49" si="3">N6</f>
        <v>0</v>
      </c>
      <c r="E6" s="124">
        <f t="shared" si="0"/>
        <v>1142.8571428571429</v>
      </c>
      <c r="F6" s="72">
        <v>0</v>
      </c>
      <c r="G6" s="73" t="s">
        <v>100</v>
      </c>
      <c r="I6" s="11"/>
      <c r="J6" s="9"/>
      <c r="K6" s="12"/>
      <c r="L6" s="56"/>
      <c r="M6" s="56">
        <v>0</v>
      </c>
      <c r="N6" s="10">
        <f t="shared" si="1"/>
        <v>0</v>
      </c>
      <c r="O6" s="90"/>
      <c r="P6" s="103"/>
      <c r="Q6" s="103"/>
      <c r="R6" s="91">
        <v>0</v>
      </c>
      <c r="S6" s="92"/>
      <c r="T6" s="92"/>
      <c r="U6" s="135">
        <v>8000</v>
      </c>
      <c r="V6" s="130">
        <v>0</v>
      </c>
      <c r="W6" s="149">
        <f t="shared" si="2"/>
        <v>1142.8571428571429</v>
      </c>
    </row>
    <row r="7" spans="1:23" ht="23.25" customHeight="1" x14ac:dyDescent="0.25">
      <c r="A7" s="187" t="s">
        <v>6</v>
      </c>
      <c r="B7" s="187"/>
      <c r="C7" s="187"/>
      <c r="D7" s="124">
        <f t="shared" si="3"/>
        <v>1000</v>
      </c>
      <c r="E7" s="124">
        <f t="shared" si="0"/>
        <v>3934.2857142857142</v>
      </c>
      <c r="F7" s="72">
        <v>0</v>
      </c>
      <c r="G7" s="73" t="s">
        <v>99</v>
      </c>
      <c r="I7" s="11">
        <v>5000</v>
      </c>
      <c r="J7" s="9">
        <v>0</v>
      </c>
      <c r="K7" s="12">
        <v>0</v>
      </c>
      <c r="L7" s="56">
        <v>0</v>
      </c>
      <c r="M7" s="56">
        <v>0</v>
      </c>
      <c r="N7" s="10">
        <f t="shared" si="1"/>
        <v>1000</v>
      </c>
      <c r="O7" s="119"/>
      <c r="P7" s="115">
        <v>20000</v>
      </c>
      <c r="Q7" s="103">
        <v>7540</v>
      </c>
      <c r="R7" s="88">
        <v>0</v>
      </c>
      <c r="S7" s="11">
        <v>0</v>
      </c>
      <c r="T7" s="11">
        <v>0</v>
      </c>
      <c r="U7" s="135">
        <v>0</v>
      </c>
      <c r="V7" s="129">
        <v>0</v>
      </c>
      <c r="W7" s="149">
        <f t="shared" si="2"/>
        <v>3934.2857142857142</v>
      </c>
    </row>
    <row r="8" spans="1:23" x14ac:dyDescent="0.25">
      <c r="A8" s="187" t="s">
        <v>7</v>
      </c>
      <c r="B8" s="187"/>
      <c r="C8" s="187"/>
      <c r="D8" s="124">
        <f t="shared" si="3"/>
        <v>11450</v>
      </c>
      <c r="E8" s="124">
        <f t="shared" si="0"/>
        <v>5702.8571428571431</v>
      </c>
      <c r="F8" s="72">
        <v>15000</v>
      </c>
      <c r="G8" s="73" t="s">
        <v>117</v>
      </c>
      <c r="I8" s="11">
        <v>20000</v>
      </c>
      <c r="J8" s="9">
        <v>15000</v>
      </c>
      <c r="K8" s="12">
        <v>8750</v>
      </c>
      <c r="L8" s="56">
        <v>9000</v>
      </c>
      <c r="M8" s="56">
        <v>4500</v>
      </c>
      <c r="N8" s="10">
        <f t="shared" si="1"/>
        <v>11450</v>
      </c>
      <c r="O8" s="90"/>
      <c r="P8" s="103">
        <v>0</v>
      </c>
      <c r="Q8" s="101">
        <v>0</v>
      </c>
      <c r="R8" s="28">
        <v>8000</v>
      </c>
      <c r="S8" s="28">
        <v>9090</v>
      </c>
      <c r="T8" s="28">
        <v>3960</v>
      </c>
      <c r="U8" s="135">
        <v>5910</v>
      </c>
      <c r="V8" s="11">
        <v>12960</v>
      </c>
      <c r="W8" s="149">
        <f t="shared" si="2"/>
        <v>5702.8571428571431</v>
      </c>
    </row>
    <row r="9" spans="1:23" x14ac:dyDescent="0.25">
      <c r="A9" s="188" t="s">
        <v>8</v>
      </c>
      <c r="B9" s="188"/>
      <c r="C9" s="188"/>
      <c r="D9" s="126">
        <f t="shared" si="3"/>
        <v>135850</v>
      </c>
      <c r="E9" s="126">
        <f t="shared" si="0"/>
        <v>113156.28571428571</v>
      </c>
      <c r="F9" s="74">
        <f>SUM(F4:F8)</f>
        <v>117000</v>
      </c>
      <c r="G9" s="75"/>
      <c r="I9" s="13">
        <v>165000</v>
      </c>
      <c r="J9" s="15">
        <f>J4+J5+J7+J8</f>
        <v>185000</v>
      </c>
      <c r="K9" s="14">
        <f>SUM(K4:K8)</f>
        <v>93750</v>
      </c>
      <c r="L9" s="61">
        <f>SUM(L4:L8)</f>
        <v>114000</v>
      </c>
      <c r="M9" s="61">
        <f>SUM(M4:M8)</f>
        <v>121500</v>
      </c>
      <c r="N9" s="10">
        <f t="shared" si="1"/>
        <v>135850</v>
      </c>
      <c r="O9" s="90"/>
      <c r="P9" s="104">
        <f>P4+P5+P6+P7+P8</f>
        <v>170000</v>
      </c>
      <c r="Q9" s="104">
        <f>Q4+Q5+Q6+Q7</f>
        <v>152540</v>
      </c>
      <c r="R9" s="93">
        <v>178750</v>
      </c>
      <c r="S9" s="93">
        <v>84366</v>
      </c>
      <c r="T9" s="93">
        <v>75486</v>
      </c>
      <c r="U9" s="136">
        <f>SUM(U4:U8)</f>
        <v>31360</v>
      </c>
      <c r="V9" s="13">
        <f>SUM(V4:V8)</f>
        <v>99592</v>
      </c>
      <c r="W9" s="149">
        <f t="shared" si="2"/>
        <v>113156.28571428571</v>
      </c>
    </row>
    <row r="10" spans="1:23" ht="33.75" x14ac:dyDescent="0.25">
      <c r="A10" s="189" t="s">
        <v>9</v>
      </c>
      <c r="B10" s="189"/>
      <c r="C10" s="189"/>
      <c r="D10" s="127">
        <f t="shared" si="3"/>
        <v>79000</v>
      </c>
      <c r="E10" s="127">
        <f t="shared" si="0"/>
        <v>83392.857142857145</v>
      </c>
      <c r="F10" s="76">
        <v>81500</v>
      </c>
      <c r="G10" s="77" t="s">
        <v>102</v>
      </c>
      <c r="I10" s="16">
        <v>80000</v>
      </c>
      <c r="J10" s="18">
        <v>80000</v>
      </c>
      <c r="K10" s="17">
        <v>80000</v>
      </c>
      <c r="L10" s="62">
        <v>78000</v>
      </c>
      <c r="M10" s="62">
        <v>77000</v>
      </c>
      <c r="N10" s="10">
        <f t="shared" si="1"/>
        <v>79000</v>
      </c>
      <c r="O10" s="90"/>
      <c r="P10" s="105">
        <v>80000</v>
      </c>
      <c r="Q10" s="105">
        <v>80000</v>
      </c>
      <c r="R10" s="94">
        <v>85250</v>
      </c>
      <c r="S10" s="94">
        <v>99000</v>
      </c>
      <c r="T10" s="94">
        <v>80000</v>
      </c>
      <c r="U10" s="137">
        <v>78000</v>
      </c>
      <c r="V10" s="16">
        <v>81500</v>
      </c>
      <c r="W10" s="149">
        <f t="shared" si="2"/>
        <v>83392.857142857145</v>
      </c>
    </row>
    <row r="11" spans="1:23" x14ac:dyDescent="0.25">
      <c r="A11" s="188" t="s">
        <v>10</v>
      </c>
      <c r="B11" s="188"/>
      <c r="C11" s="188"/>
      <c r="D11" s="126">
        <f t="shared" si="3"/>
        <v>79000</v>
      </c>
      <c r="E11" s="126">
        <f t="shared" si="0"/>
        <v>83392.857142857145</v>
      </c>
      <c r="F11" s="78">
        <f>SUM(F10)</f>
        <v>81500</v>
      </c>
      <c r="G11" s="79"/>
      <c r="I11" s="19">
        <v>80000</v>
      </c>
      <c r="J11" s="21">
        <f>J10</f>
        <v>80000</v>
      </c>
      <c r="K11" s="20">
        <f>SUM(K10)</f>
        <v>80000</v>
      </c>
      <c r="L11" s="55">
        <f>SUM(L10)</f>
        <v>78000</v>
      </c>
      <c r="M11" s="55">
        <f>SUM(M10)</f>
        <v>77000</v>
      </c>
      <c r="N11" s="10">
        <f t="shared" si="1"/>
        <v>79000</v>
      </c>
      <c r="O11" s="90"/>
      <c r="P11" s="104">
        <f t="shared" ref="P11:Q11" si="4">P10</f>
        <v>80000</v>
      </c>
      <c r="Q11" s="104">
        <f t="shared" si="4"/>
        <v>80000</v>
      </c>
      <c r="R11" s="93">
        <v>85250</v>
      </c>
      <c r="S11" s="93">
        <v>99000</v>
      </c>
      <c r="T11" s="93">
        <v>80000</v>
      </c>
      <c r="U11" s="138">
        <f>U10</f>
        <v>78000</v>
      </c>
      <c r="V11" s="19">
        <f>V10</f>
        <v>81500</v>
      </c>
      <c r="W11" s="149">
        <f t="shared" si="2"/>
        <v>83392.857142857145</v>
      </c>
    </row>
    <row r="12" spans="1:23" ht="26.25" customHeight="1" x14ac:dyDescent="0.25">
      <c r="A12" s="170" t="s">
        <v>59</v>
      </c>
      <c r="B12" s="190"/>
      <c r="C12" s="190"/>
      <c r="D12" s="124"/>
      <c r="E12" s="124"/>
      <c r="F12" s="76"/>
      <c r="G12" s="77"/>
      <c r="I12" s="17"/>
      <c r="J12" s="22"/>
      <c r="K12" s="17"/>
      <c r="L12" s="62"/>
      <c r="M12" s="62"/>
      <c r="N12" s="10">
        <f t="shared" si="1"/>
        <v>0</v>
      </c>
      <c r="O12" s="119"/>
      <c r="P12" s="116"/>
      <c r="Q12" s="101"/>
      <c r="R12" s="88"/>
      <c r="S12" s="92"/>
      <c r="T12" s="92"/>
      <c r="U12" s="137"/>
      <c r="V12" s="16"/>
      <c r="W12" s="149">
        <f t="shared" si="2"/>
        <v>0</v>
      </c>
    </row>
    <row r="13" spans="1:23" ht="45.6" customHeight="1" x14ac:dyDescent="0.25">
      <c r="A13" s="191" t="s">
        <v>58</v>
      </c>
      <c r="B13" s="192"/>
      <c r="C13" s="193"/>
      <c r="D13" s="124">
        <f t="shared" si="3"/>
        <v>224000</v>
      </c>
      <c r="E13" s="124">
        <f t="shared" si="0"/>
        <v>227859.21428571429</v>
      </c>
      <c r="F13" s="76">
        <v>275000</v>
      </c>
      <c r="G13" s="71" t="s">
        <v>104</v>
      </c>
      <c r="I13" s="17">
        <v>230000</v>
      </c>
      <c r="J13" s="22">
        <v>230000</v>
      </c>
      <c r="K13" s="17">
        <v>235000</v>
      </c>
      <c r="L13" s="62">
        <v>250000</v>
      </c>
      <c r="M13" s="62">
        <v>175000</v>
      </c>
      <c r="N13" s="10">
        <f t="shared" si="1"/>
        <v>224000</v>
      </c>
      <c r="O13" s="90"/>
      <c r="P13" s="123">
        <v>225000</v>
      </c>
      <c r="Q13" s="123">
        <v>245000</v>
      </c>
      <c r="R13" s="94">
        <v>231089</v>
      </c>
      <c r="S13" s="94">
        <v>238909</v>
      </c>
      <c r="T13" s="94">
        <v>234255</v>
      </c>
      <c r="U13" s="137">
        <v>130878.5</v>
      </c>
      <c r="V13" s="16">
        <v>289883</v>
      </c>
      <c r="W13" s="149">
        <f t="shared" si="2"/>
        <v>227859.21428571429</v>
      </c>
    </row>
    <row r="14" spans="1:23" ht="54.6" customHeight="1" x14ac:dyDescent="0.25">
      <c r="A14" s="194" t="s">
        <v>60</v>
      </c>
      <c r="B14" s="195"/>
      <c r="C14" s="196"/>
      <c r="D14" s="124">
        <f t="shared" si="3"/>
        <v>44000</v>
      </c>
      <c r="E14" s="124">
        <f t="shared" si="0"/>
        <v>43125</v>
      </c>
      <c r="F14" s="72">
        <v>65000</v>
      </c>
      <c r="G14" s="73" t="s">
        <v>103</v>
      </c>
      <c r="I14" s="12">
        <v>40000</v>
      </c>
      <c r="J14" s="23">
        <v>40000</v>
      </c>
      <c r="K14" s="12">
        <v>45000</v>
      </c>
      <c r="L14" s="56">
        <v>45000</v>
      </c>
      <c r="M14" s="56">
        <v>50000</v>
      </c>
      <c r="N14" s="10">
        <f t="shared" si="1"/>
        <v>44000</v>
      </c>
      <c r="O14" s="90"/>
      <c r="P14" s="103">
        <v>30000</v>
      </c>
      <c r="Q14" s="103">
        <v>40000</v>
      </c>
      <c r="R14" s="28">
        <v>33561</v>
      </c>
      <c r="S14" s="28">
        <v>50182</v>
      </c>
      <c r="T14" s="28">
        <v>44654</v>
      </c>
      <c r="U14" s="135">
        <v>45823</v>
      </c>
      <c r="V14" s="11">
        <v>57655</v>
      </c>
      <c r="W14" s="149">
        <f t="shared" si="2"/>
        <v>43125</v>
      </c>
    </row>
    <row r="15" spans="1:23" x14ac:dyDescent="0.25">
      <c r="A15" s="188" t="s">
        <v>11</v>
      </c>
      <c r="B15" s="188"/>
      <c r="C15" s="188"/>
      <c r="D15" s="126">
        <f t="shared" si="3"/>
        <v>222000</v>
      </c>
      <c r="E15" s="126">
        <f t="shared" si="0"/>
        <v>270984.21428571426</v>
      </c>
      <c r="F15" s="78">
        <f>SUM(F12:F14)</f>
        <v>340000</v>
      </c>
      <c r="G15" s="79"/>
      <c r="I15" s="20">
        <v>270000</v>
      </c>
      <c r="J15" s="25">
        <f>J12+J14</f>
        <v>40000</v>
      </c>
      <c r="K15" s="20">
        <f>SUM(K12:K14)</f>
        <v>280000</v>
      </c>
      <c r="L15" s="55">
        <f>SUM(L12:L14)</f>
        <v>295000</v>
      </c>
      <c r="M15" s="55">
        <f>SUM(M12:M14)</f>
        <v>225000</v>
      </c>
      <c r="N15" s="10">
        <f t="shared" si="1"/>
        <v>222000</v>
      </c>
      <c r="O15" s="90"/>
      <c r="P15" s="104">
        <f t="shared" ref="P15:Q15" si="5">P13+P14</f>
        <v>255000</v>
      </c>
      <c r="Q15" s="104">
        <f t="shared" si="5"/>
        <v>285000</v>
      </c>
      <c r="R15" s="93">
        <v>264650</v>
      </c>
      <c r="S15" s="93">
        <v>289091</v>
      </c>
      <c r="T15" s="93">
        <v>278909</v>
      </c>
      <c r="U15" s="138">
        <f>U13+U14</f>
        <v>176701.5</v>
      </c>
      <c r="V15" s="19">
        <f>SUM(V13:V14)</f>
        <v>347538</v>
      </c>
      <c r="W15" s="149">
        <f t="shared" si="2"/>
        <v>270984.21428571426</v>
      </c>
    </row>
    <row r="16" spans="1:23" x14ac:dyDescent="0.25">
      <c r="A16" s="171" t="s">
        <v>12</v>
      </c>
      <c r="B16" s="171"/>
      <c r="C16" s="171"/>
      <c r="D16" s="126">
        <f t="shared" si="3"/>
        <v>436850</v>
      </c>
      <c r="E16" s="126">
        <f t="shared" si="0"/>
        <v>467533.35714285716</v>
      </c>
      <c r="F16" s="78">
        <f>F9+F11+F15</f>
        <v>538500</v>
      </c>
      <c r="G16" s="79"/>
      <c r="I16" s="19">
        <v>515000</v>
      </c>
      <c r="J16" s="21">
        <f>J9+J11+J15</f>
        <v>305000</v>
      </c>
      <c r="K16" s="20">
        <f>K9+K11+K15</f>
        <v>453750</v>
      </c>
      <c r="L16" s="55">
        <f>L9+L11+L15</f>
        <v>487000</v>
      </c>
      <c r="M16" s="55">
        <f>M9+M11+M15</f>
        <v>423500</v>
      </c>
      <c r="N16" s="10">
        <f t="shared" si="1"/>
        <v>436850</v>
      </c>
      <c r="O16" s="90"/>
      <c r="P16" s="104">
        <f>P9+P11+P15</f>
        <v>505000</v>
      </c>
      <c r="Q16" s="104">
        <f>Q9+Q11+Q15</f>
        <v>517540</v>
      </c>
      <c r="R16" s="93">
        <v>528650</v>
      </c>
      <c r="S16" s="93">
        <v>472457</v>
      </c>
      <c r="T16" s="93">
        <v>434395</v>
      </c>
      <c r="U16" s="138">
        <f>U9+U11+U15</f>
        <v>286061.5</v>
      </c>
      <c r="V16" s="19">
        <f>V9+V11+V15</f>
        <v>528630</v>
      </c>
      <c r="W16" s="149">
        <f t="shared" si="2"/>
        <v>467533.35714285716</v>
      </c>
    </row>
    <row r="17" spans="1:23" x14ac:dyDescent="0.25">
      <c r="A17" s="197" t="s">
        <v>13</v>
      </c>
      <c r="B17" s="197"/>
      <c r="C17" s="197"/>
      <c r="D17" s="124"/>
      <c r="E17" s="124"/>
      <c r="F17" s="80"/>
      <c r="G17" s="81"/>
      <c r="I17" s="26"/>
      <c r="J17" s="9"/>
      <c r="K17" s="27"/>
      <c r="L17" s="63"/>
      <c r="M17" s="63"/>
      <c r="N17" s="10">
        <f t="shared" si="1"/>
        <v>0</v>
      </c>
      <c r="O17" s="90"/>
      <c r="P17" s="103"/>
      <c r="Q17" s="103"/>
      <c r="R17" s="95"/>
      <c r="S17" s="92"/>
      <c r="T17" s="95"/>
      <c r="U17" s="139"/>
      <c r="V17" s="26"/>
      <c r="W17" s="149">
        <f t="shared" si="2"/>
        <v>0</v>
      </c>
    </row>
    <row r="18" spans="1:23" x14ac:dyDescent="0.25">
      <c r="A18" s="186" t="s">
        <v>14</v>
      </c>
      <c r="B18" s="186"/>
      <c r="C18" s="186"/>
      <c r="D18" s="124"/>
      <c r="E18" s="124"/>
      <c r="F18" s="80"/>
      <c r="G18" s="81"/>
      <c r="I18" s="26"/>
      <c r="J18" s="9"/>
      <c r="K18" s="27"/>
      <c r="L18" s="63"/>
      <c r="M18" s="63"/>
      <c r="N18" s="10">
        <f t="shared" si="1"/>
        <v>0</v>
      </c>
      <c r="O18" s="119"/>
      <c r="P18" s="116"/>
      <c r="Q18" s="103"/>
      <c r="R18" s="95"/>
      <c r="S18" s="92"/>
      <c r="T18" s="95"/>
      <c r="U18" s="139"/>
      <c r="V18" s="26"/>
      <c r="W18" s="149">
        <f t="shared" si="2"/>
        <v>0</v>
      </c>
    </row>
    <row r="19" spans="1:23" ht="67.5" x14ac:dyDescent="0.25">
      <c r="A19" s="176" t="s">
        <v>15</v>
      </c>
      <c r="B19" s="177"/>
      <c r="C19" s="178"/>
      <c r="D19" s="124">
        <f t="shared" si="3"/>
        <v>-150000</v>
      </c>
      <c r="E19" s="124">
        <f t="shared" si="0"/>
        <v>-122524.4742857143</v>
      </c>
      <c r="F19" s="72">
        <v>-225000</v>
      </c>
      <c r="G19" s="71" t="s">
        <v>118</v>
      </c>
      <c r="I19" s="11">
        <v>-120000</v>
      </c>
      <c r="J19" s="9">
        <v>-160000</v>
      </c>
      <c r="K19" s="12">
        <v>-170000</v>
      </c>
      <c r="L19" s="56">
        <v>-150000</v>
      </c>
      <c r="M19" s="56">
        <v>-150000</v>
      </c>
      <c r="N19" s="10">
        <f t="shared" si="1"/>
        <v>-150000</v>
      </c>
      <c r="O19" s="90"/>
      <c r="P19" s="103">
        <v>-110000</v>
      </c>
      <c r="Q19" s="103">
        <v>-120000</v>
      </c>
      <c r="R19" s="28">
        <v>-113575</v>
      </c>
      <c r="S19" s="28">
        <v>-111504</v>
      </c>
      <c r="T19" s="28">
        <v>-130136.8</v>
      </c>
      <c r="U19" s="140">
        <v>-87860</v>
      </c>
      <c r="V19" s="28">
        <v>-184595.52</v>
      </c>
      <c r="W19" s="149">
        <f t="shared" si="2"/>
        <v>-122524.4742857143</v>
      </c>
    </row>
    <row r="20" spans="1:23" x14ac:dyDescent="0.25">
      <c r="A20" s="183" t="s">
        <v>16</v>
      </c>
      <c r="B20" s="184"/>
      <c r="C20" s="185"/>
      <c r="D20" s="124">
        <f t="shared" si="3"/>
        <v>-185000</v>
      </c>
      <c r="E20" s="124">
        <f t="shared" si="0"/>
        <v>-130494.34285714287</v>
      </c>
      <c r="F20" s="72">
        <v>-275000</v>
      </c>
      <c r="G20" s="71" t="s">
        <v>105</v>
      </c>
      <c r="I20" s="11">
        <v>-100000</v>
      </c>
      <c r="J20" s="9">
        <v>-160000</v>
      </c>
      <c r="K20" s="12">
        <v>-198000</v>
      </c>
      <c r="L20" s="56">
        <v>-267000</v>
      </c>
      <c r="M20" s="56">
        <v>-200000</v>
      </c>
      <c r="N20" s="10">
        <f t="shared" si="1"/>
        <v>-185000</v>
      </c>
      <c r="O20" s="90"/>
      <c r="P20" s="103">
        <v>-100000</v>
      </c>
      <c r="Q20" s="103">
        <v>-120000</v>
      </c>
      <c r="R20" s="28">
        <v>-105000</v>
      </c>
      <c r="S20" s="28">
        <v>-91131</v>
      </c>
      <c r="T20" s="28">
        <v>-81008.399999999994</v>
      </c>
      <c r="U20" s="140">
        <v>-173432</v>
      </c>
      <c r="V20" s="28">
        <v>-242889</v>
      </c>
      <c r="W20" s="149">
        <f t="shared" si="2"/>
        <v>-130494.34285714287</v>
      </c>
    </row>
    <row r="21" spans="1:23" ht="33.75" x14ac:dyDescent="0.25">
      <c r="A21" s="176" t="s">
        <v>17</v>
      </c>
      <c r="B21" s="177"/>
      <c r="C21" s="178"/>
      <c r="D21" s="124">
        <f t="shared" si="3"/>
        <v>-24000</v>
      </c>
      <c r="E21" s="124">
        <f t="shared" si="0"/>
        <v>-18025.285714285714</v>
      </c>
      <c r="F21" s="72">
        <v>-20000</v>
      </c>
      <c r="G21" s="73" t="s">
        <v>106</v>
      </c>
      <c r="I21" s="11">
        <v>-30000</v>
      </c>
      <c r="J21" s="9">
        <v>-18000</v>
      </c>
      <c r="K21" s="12">
        <v>-22000</v>
      </c>
      <c r="L21" s="56">
        <v>-25000</v>
      </c>
      <c r="M21" s="56">
        <v>-25000</v>
      </c>
      <c r="N21" s="10">
        <f t="shared" si="1"/>
        <v>-24000</v>
      </c>
      <c r="O21" s="90"/>
      <c r="P21" s="103">
        <v>-34000</v>
      </c>
      <c r="Q21" s="103">
        <v>-20000</v>
      </c>
      <c r="R21" s="28">
        <v>-13244</v>
      </c>
      <c r="S21" s="28">
        <v>-19358</v>
      </c>
      <c r="T21" s="28">
        <v>-19354</v>
      </c>
      <c r="U21" s="140">
        <v>-14771</v>
      </c>
      <c r="V21" s="28">
        <v>-5450</v>
      </c>
      <c r="W21" s="149">
        <f t="shared" si="2"/>
        <v>-18025.285714285714</v>
      </c>
    </row>
    <row r="22" spans="1:23" ht="22.5" x14ac:dyDescent="0.25">
      <c r="A22" s="176" t="s">
        <v>82</v>
      </c>
      <c r="B22" s="177"/>
      <c r="C22" s="178"/>
      <c r="D22" s="124">
        <f t="shared" si="3"/>
        <v>-119000</v>
      </c>
      <c r="E22" s="124">
        <f t="shared" si="0"/>
        <v>-110484.57142857143</v>
      </c>
      <c r="F22" s="72">
        <v>-130000</v>
      </c>
      <c r="G22" s="71" t="s">
        <v>107</v>
      </c>
      <c r="I22" s="11">
        <v>-145000</v>
      </c>
      <c r="J22" s="9">
        <v>-170000</v>
      </c>
      <c r="K22" s="12">
        <v>-80000</v>
      </c>
      <c r="L22" s="56">
        <v>-90000</v>
      </c>
      <c r="M22" s="56">
        <v>-110000</v>
      </c>
      <c r="N22" s="10">
        <f t="shared" si="1"/>
        <v>-119000</v>
      </c>
      <c r="O22" s="90"/>
      <c r="P22" s="103">
        <v>-153000</v>
      </c>
      <c r="Q22" s="103">
        <v>-145000</v>
      </c>
      <c r="R22" s="28">
        <v>-168985</v>
      </c>
      <c r="S22" s="28">
        <v>-62820</v>
      </c>
      <c r="T22" s="28">
        <v>-105160</v>
      </c>
      <c r="U22" s="140">
        <v>-35870</v>
      </c>
      <c r="V22" s="28">
        <v>-102557</v>
      </c>
      <c r="W22" s="149">
        <f t="shared" si="2"/>
        <v>-110484.57142857143</v>
      </c>
    </row>
    <row r="23" spans="1:23" x14ac:dyDescent="0.25">
      <c r="A23" s="176" t="s">
        <v>19</v>
      </c>
      <c r="B23" s="177"/>
      <c r="C23" s="178"/>
      <c r="D23" s="124">
        <f t="shared" si="3"/>
        <v>-14248</v>
      </c>
      <c r="E23" s="124">
        <f t="shared" si="0"/>
        <v>-4415.7142857142853</v>
      </c>
      <c r="F23" s="72">
        <v>-15000</v>
      </c>
      <c r="G23" s="73" t="s">
        <v>108</v>
      </c>
      <c r="I23" s="11">
        <v>-10000</v>
      </c>
      <c r="J23" s="9">
        <v>-10000</v>
      </c>
      <c r="K23" s="12">
        <v>-15240</v>
      </c>
      <c r="L23" s="56">
        <v>-25000</v>
      </c>
      <c r="M23" s="56">
        <v>-11000</v>
      </c>
      <c r="N23" s="10">
        <f t="shared" si="1"/>
        <v>-14248</v>
      </c>
      <c r="O23" s="90"/>
      <c r="P23" s="103">
        <v>-10000</v>
      </c>
      <c r="Q23" s="103">
        <v>-10000</v>
      </c>
      <c r="R23" s="91">
        <v>0</v>
      </c>
      <c r="S23" s="28">
        <v>-4760</v>
      </c>
      <c r="T23" s="28">
        <v>-6150</v>
      </c>
      <c r="U23" s="140">
        <v>0</v>
      </c>
      <c r="V23" s="28">
        <v>0</v>
      </c>
      <c r="W23" s="149">
        <f t="shared" si="2"/>
        <v>-4415.7142857142853</v>
      </c>
    </row>
    <row r="24" spans="1:23" x14ac:dyDescent="0.25">
      <c r="A24" s="176" t="s">
        <v>20</v>
      </c>
      <c r="B24" s="177"/>
      <c r="C24" s="178"/>
      <c r="D24" s="124">
        <f t="shared" si="3"/>
        <v>-17700</v>
      </c>
      <c r="E24" s="124">
        <f t="shared" si="0"/>
        <v>-2857.1428571428573</v>
      </c>
      <c r="F24" s="72">
        <v>-12500</v>
      </c>
      <c r="G24" s="73" t="s">
        <v>108</v>
      </c>
      <c r="I24" s="11">
        <v>-10000</v>
      </c>
      <c r="J24" s="9">
        <v>-15000</v>
      </c>
      <c r="K24" s="12">
        <v>-30000</v>
      </c>
      <c r="L24" s="56">
        <v>-25000</v>
      </c>
      <c r="M24" s="56">
        <v>-8500</v>
      </c>
      <c r="N24" s="10">
        <f t="shared" si="1"/>
        <v>-17700</v>
      </c>
      <c r="O24" s="90"/>
      <c r="P24" s="103">
        <v>-10000</v>
      </c>
      <c r="Q24" s="103">
        <v>-10000</v>
      </c>
      <c r="R24" s="91">
        <v>0</v>
      </c>
      <c r="S24" s="91">
        <v>0</v>
      </c>
      <c r="T24" s="91">
        <v>0</v>
      </c>
      <c r="U24" s="140">
        <v>0</v>
      </c>
      <c r="V24" s="28">
        <v>0</v>
      </c>
      <c r="W24" s="149">
        <f t="shared" si="2"/>
        <v>-2857.1428571428573</v>
      </c>
    </row>
    <row r="25" spans="1:23" ht="22.5" x14ac:dyDescent="0.25">
      <c r="A25" s="176" t="s">
        <v>21</v>
      </c>
      <c r="B25" s="177"/>
      <c r="C25" s="178"/>
      <c r="D25" s="124">
        <f t="shared" si="3"/>
        <v>-22800</v>
      </c>
      <c r="E25" s="124">
        <f t="shared" si="0"/>
        <v>-15814.5</v>
      </c>
      <c r="F25" s="72">
        <v>-15815</v>
      </c>
      <c r="G25" s="73" t="s">
        <v>109</v>
      </c>
      <c r="I25" s="11">
        <v>-10000</v>
      </c>
      <c r="J25" s="9">
        <v>-25000</v>
      </c>
      <c r="K25" s="12">
        <v>-25000</v>
      </c>
      <c r="L25" s="56">
        <v>-10000</v>
      </c>
      <c r="M25" s="56">
        <v>-44000</v>
      </c>
      <c r="N25" s="10">
        <f t="shared" si="1"/>
        <v>-22800</v>
      </c>
      <c r="O25" s="90"/>
      <c r="P25" s="103">
        <v>0</v>
      </c>
      <c r="Q25" s="103">
        <v>-10000</v>
      </c>
      <c r="R25" s="28">
        <v>-35882</v>
      </c>
      <c r="S25" s="28">
        <v>-23583</v>
      </c>
      <c r="T25" s="28">
        <v>-25575</v>
      </c>
      <c r="U25" s="140">
        <v>-15661.5</v>
      </c>
      <c r="V25" s="28">
        <v>0</v>
      </c>
      <c r="W25" s="149">
        <f t="shared" si="2"/>
        <v>-15814.5</v>
      </c>
    </row>
    <row r="26" spans="1:23" ht="45" x14ac:dyDescent="0.25">
      <c r="A26" s="179" t="s">
        <v>22</v>
      </c>
      <c r="B26" s="180"/>
      <c r="C26" s="181"/>
      <c r="D26" s="124">
        <f t="shared" si="3"/>
        <v>-13000</v>
      </c>
      <c r="E26" s="124">
        <f t="shared" si="0"/>
        <v>-2862.8571428571427</v>
      </c>
      <c r="F26" s="72">
        <v>-15000</v>
      </c>
      <c r="G26" s="73" t="s">
        <v>110</v>
      </c>
      <c r="I26" s="11">
        <v>-5000</v>
      </c>
      <c r="J26" s="9">
        <v>-15000</v>
      </c>
      <c r="K26" s="12">
        <v>-15000</v>
      </c>
      <c r="L26" s="56">
        <v>-15000</v>
      </c>
      <c r="M26" s="56">
        <v>-15000</v>
      </c>
      <c r="N26" s="10">
        <f t="shared" si="1"/>
        <v>-13000</v>
      </c>
      <c r="O26" s="90"/>
      <c r="P26" s="103">
        <v>0</v>
      </c>
      <c r="Q26" s="103">
        <v>-5000</v>
      </c>
      <c r="R26" s="28">
        <v>-6260</v>
      </c>
      <c r="S26" s="28">
        <v>-1600</v>
      </c>
      <c r="T26" s="91">
        <v>0</v>
      </c>
      <c r="U26" s="140">
        <v>-7180</v>
      </c>
      <c r="V26" s="28">
        <v>0</v>
      </c>
      <c r="W26" s="149">
        <f t="shared" si="2"/>
        <v>-2862.8571428571427</v>
      </c>
    </row>
    <row r="27" spans="1:23" x14ac:dyDescent="0.25">
      <c r="A27" s="176" t="s">
        <v>23</v>
      </c>
      <c r="B27" s="177"/>
      <c r="C27" s="178"/>
      <c r="D27" s="124">
        <f t="shared" si="3"/>
        <v>-21000</v>
      </c>
      <c r="E27" s="124">
        <f t="shared" si="0"/>
        <v>-10088.801428571429</v>
      </c>
      <c r="F27" s="72">
        <v>-25000</v>
      </c>
      <c r="G27" s="73" t="s">
        <v>111</v>
      </c>
      <c r="I27" s="11">
        <v>-5000</v>
      </c>
      <c r="J27" s="9">
        <v>-15000</v>
      </c>
      <c r="K27" s="12">
        <v>-55000</v>
      </c>
      <c r="L27" s="56">
        <v>-15000</v>
      </c>
      <c r="M27" s="56">
        <v>-15000</v>
      </c>
      <c r="N27" s="10">
        <f t="shared" si="1"/>
        <v>-21000</v>
      </c>
      <c r="O27" s="90"/>
      <c r="P27" s="103">
        <v>0</v>
      </c>
      <c r="Q27" s="103">
        <v>-5000</v>
      </c>
      <c r="R27" s="91">
        <v>0</v>
      </c>
      <c r="S27" s="28">
        <v>-3466.61</v>
      </c>
      <c r="T27" s="28">
        <v>-43000</v>
      </c>
      <c r="U27" s="140">
        <v>0</v>
      </c>
      <c r="V27" s="28">
        <v>-19155</v>
      </c>
      <c r="W27" s="149">
        <f t="shared" si="2"/>
        <v>-10088.801428571429</v>
      </c>
    </row>
    <row r="28" spans="1:23" x14ac:dyDescent="0.25">
      <c r="A28" s="29" t="s">
        <v>24</v>
      </c>
      <c r="B28" s="30"/>
      <c r="C28" s="30"/>
      <c r="D28" s="126">
        <f t="shared" si="3"/>
        <v>-566748</v>
      </c>
      <c r="E28" s="126">
        <f t="shared" si="0"/>
        <v>-417567.68999999994</v>
      </c>
      <c r="F28" s="152">
        <f>SUM(F19:F27)</f>
        <v>-733315</v>
      </c>
      <c r="G28" s="78"/>
      <c r="I28" s="32">
        <f>SUM(I19:I27)</f>
        <v>-435000</v>
      </c>
      <c r="J28" s="32">
        <f>SUM(J19:J27)</f>
        <v>-588000</v>
      </c>
      <c r="K28" s="32">
        <f>SUM(K19:K27)</f>
        <v>-610240</v>
      </c>
      <c r="L28" s="64">
        <f>SUM(L19:L27)</f>
        <v>-622000</v>
      </c>
      <c r="M28" s="64">
        <f>SUM(M19:M27)</f>
        <v>-578500</v>
      </c>
      <c r="N28" s="10">
        <f t="shared" si="1"/>
        <v>-566748</v>
      </c>
      <c r="O28" s="90"/>
      <c r="P28" s="106">
        <f t="shared" ref="P28:U28" si="6">SUM(P19:P27)</f>
        <v>-417000</v>
      </c>
      <c r="Q28" s="106">
        <f t="shared" si="6"/>
        <v>-445000</v>
      </c>
      <c r="R28" s="89">
        <f t="shared" si="6"/>
        <v>-442946</v>
      </c>
      <c r="S28" s="97">
        <f t="shared" si="6"/>
        <v>-318222.61</v>
      </c>
      <c r="T28" s="96">
        <f t="shared" si="6"/>
        <v>-410384.2</v>
      </c>
      <c r="U28" s="141">
        <f t="shared" si="6"/>
        <v>-334774.5</v>
      </c>
      <c r="V28" s="31">
        <f t="shared" ref="V28" si="7">SUM(V19:V27)</f>
        <v>-554646.52</v>
      </c>
      <c r="W28" s="149">
        <f t="shared" si="2"/>
        <v>-417567.68999999994</v>
      </c>
    </row>
    <row r="29" spans="1:23" x14ac:dyDescent="0.25">
      <c r="A29" s="29" t="s">
        <v>25</v>
      </c>
      <c r="B29" s="30"/>
      <c r="C29" s="30"/>
      <c r="D29" s="124"/>
      <c r="E29" s="124"/>
      <c r="F29" s="72"/>
      <c r="G29" s="72"/>
      <c r="I29" s="30"/>
      <c r="J29" s="9"/>
      <c r="K29" s="12"/>
      <c r="L29" s="56"/>
      <c r="M29" s="56"/>
      <c r="N29" s="10">
        <f t="shared" si="1"/>
        <v>0</v>
      </c>
      <c r="O29" s="90"/>
      <c r="P29" s="103"/>
      <c r="Q29" s="101"/>
      <c r="R29" s="88"/>
      <c r="S29" s="92"/>
      <c r="T29" s="92"/>
      <c r="U29" s="142"/>
      <c r="V29" s="30"/>
      <c r="W29" s="149">
        <f t="shared" si="2"/>
        <v>0</v>
      </c>
    </row>
    <row r="30" spans="1:23" x14ac:dyDescent="0.25">
      <c r="A30" s="172" t="s">
        <v>26</v>
      </c>
      <c r="B30" s="173"/>
      <c r="C30" s="174"/>
      <c r="D30" s="124">
        <f t="shared" si="3"/>
        <v>-5200</v>
      </c>
      <c r="E30" s="124">
        <f t="shared" si="0"/>
        <v>-3185.5714285714284</v>
      </c>
      <c r="F30" s="72">
        <v>-5000</v>
      </c>
      <c r="G30" s="73" t="s">
        <v>83</v>
      </c>
      <c r="I30" s="9">
        <v>-5000</v>
      </c>
      <c r="J30" s="9">
        <v>-5000</v>
      </c>
      <c r="K30" s="12">
        <v>-6000</v>
      </c>
      <c r="L30" s="56">
        <v>-5000</v>
      </c>
      <c r="M30" s="56">
        <v>-5000</v>
      </c>
      <c r="N30" s="10">
        <f t="shared" si="1"/>
        <v>-5200</v>
      </c>
      <c r="O30" s="90"/>
      <c r="P30" s="103">
        <v>-5000</v>
      </c>
      <c r="Q30" s="103">
        <v>-6000</v>
      </c>
      <c r="R30" s="91">
        <v>-500</v>
      </c>
      <c r="S30" s="28">
        <v>-3500</v>
      </c>
      <c r="T30" s="28">
        <v>-3200</v>
      </c>
      <c r="U30" s="140">
        <v>-4099</v>
      </c>
      <c r="V30" s="28">
        <v>0</v>
      </c>
      <c r="W30" s="149">
        <f t="shared" si="2"/>
        <v>-3185.5714285714284</v>
      </c>
    </row>
    <row r="31" spans="1:23" ht="22.5" x14ac:dyDescent="0.25">
      <c r="A31" s="172" t="s">
        <v>61</v>
      </c>
      <c r="B31" s="173"/>
      <c r="C31" s="174"/>
      <c r="D31" s="124">
        <f t="shared" si="3"/>
        <v>-14400</v>
      </c>
      <c r="E31" s="124">
        <f t="shared" si="0"/>
        <v>-12857.142857142857</v>
      </c>
      <c r="F31" s="72">
        <v>-15000</v>
      </c>
      <c r="G31" s="73" t="s">
        <v>112</v>
      </c>
      <c r="I31" s="9">
        <v>-12000</v>
      </c>
      <c r="J31" s="9">
        <v>-15000</v>
      </c>
      <c r="K31" s="12">
        <v>-15000</v>
      </c>
      <c r="L31" s="56">
        <v>-15000</v>
      </c>
      <c r="M31" s="56">
        <v>-15000</v>
      </c>
      <c r="N31" s="10">
        <f t="shared" si="1"/>
        <v>-14400</v>
      </c>
      <c r="O31" s="90"/>
      <c r="P31" s="103">
        <v>-12000</v>
      </c>
      <c r="Q31" s="103">
        <v>-12000</v>
      </c>
      <c r="R31" s="28">
        <v>-12000</v>
      </c>
      <c r="S31" s="28">
        <v>-12000</v>
      </c>
      <c r="T31" s="28">
        <v>-12000</v>
      </c>
      <c r="U31" s="140">
        <v>-15000</v>
      </c>
      <c r="V31" s="28">
        <v>-15000</v>
      </c>
      <c r="W31" s="149">
        <f t="shared" si="2"/>
        <v>-12857.142857142857</v>
      </c>
    </row>
    <row r="32" spans="1:23" ht="22.5" x14ac:dyDescent="0.25">
      <c r="A32" s="172" t="s">
        <v>28</v>
      </c>
      <c r="B32" s="173"/>
      <c r="C32" s="174"/>
      <c r="D32" s="124">
        <f t="shared" si="3"/>
        <v>-4800</v>
      </c>
      <c r="E32" s="124">
        <f t="shared" si="0"/>
        <v>-3173.2857142857142</v>
      </c>
      <c r="F32" s="72">
        <v>-3500</v>
      </c>
      <c r="G32" s="73" t="s">
        <v>113</v>
      </c>
      <c r="I32" s="9">
        <v>-5000</v>
      </c>
      <c r="J32" s="9">
        <v>-10000</v>
      </c>
      <c r="K32" s="12">
        <v>-5000</v>
      </c>
      <c r="L32" s="56">
        <v>0</v>
      </c>
      <c r="M32" s="56">
        <v>-4000</v>
      </c>
      <c r="N32" s="10">
        <f t="shared" si="1"/>
        <v>-4800</v>
      </c>
      <c r="O32" s="90"/>
      <c r="P32" s="103">
        <v>-5000</v>
      </c>
      <c r="Q32" s="103">
        <v>-15000</v>
      </c>
      <c r="R32" s="28">
        <v>-2213</v>
      </c>
      <c r="S32" s="91">
        <v>0</v>
      </c>
      <c r="T32" s="91">
        <v>0</v>
      </c>
      <c r="U32" s="140">
        <v>0</v>
      </c>
      <c r="V32" s="28">
        <v>0</v>
      </c>
      <c r="W32" s="149">
        <f t="shared" si="2"/>
        <v>-3173.2857142857142</v>
      </c>
    </row>
    <row r="33" spans="1:23" ht="22.5" x14ac:dyDescent="0.25">
      <c r="A33" s="172" t="s">
        <v>29</v>
      </c>
      <c r="B33" s="173"/>
      <c r="C33" s="174"/>
      <c r="D33" s="124">
        <f t="shared" si="3"/>
        <v>-1800</v>
      </c>
      <c r="E33" s="124">
        <f t="shared" si="0"/>
        <v>-1479.9714285714285</v>
      </c>
      <c r="F33" s="72">
        <v>-1500</v>
      </c>
      <c r="G33" s="73" t="s">
        <v>113</v>
      </c>
      <c r="I33" s="9">
        <v>-3000</v>
      </c>
      <c r="J33" s="9">
        <v>-1500</v>
      </c>
      <c r="K33" s="12">
        <v>-1500</v>
      </c>
      <c r="L33" s="56">
        <v>-1500</v>
      </c>
      <c r="M33" s="56">
        <v>-1500</v>
      </c>
      <c r="N33" s="10">
        <f t="shared" si="1"/>
        <v>-1800</v>
      </c>
      <c r="O33" s="90"/>
      <c r="P33" s="103">
        <v>-3000</v>
      </c>
      <c r="Q33" s="103">
        <v>-3000</v>
      </c>
      <c r="R33" s="91">
        <v>0</v>
      </c>
      <c r="S33" s="91">
        <v>-900</v>
      </c>
      <c r="T33" s="91">
        <v>-900</v>
      </c>
      <c r="U33" s="140">
        <v>-1219.8</v>
      </c>
      <c r="V33" s="28">
        <v>-1340</v>
      </c>
      <c r="W33" s="149">
        <f t="shared" si="2"/>
        <v>-1479.9714285714285</v>
      </c>
    </row>
    <row r="34" spans="1:23" ht="56.25" x14ac:dyDescent="0.25">
      <c r="A34" s="172" t="s">
        <v>30</v>
      </c>
      <c r="B34" s="173"/>
      <c r="C34" s="174"/>
      <c r="D34" s="124">
        <f t="shared" si="3"/>
        <v>-19200</v>
      </c>
      <c r="E34" s="124">
        <f t="shared" si="0"/>
        <v>-11335.941428571428</v>
      </c>
      <c r="F34" s="72">
        <v>-45000</v>
      </c>
      <c r="G34" s="73" t="s">
        <v>121</v>
      </c>
      <c r="I34" s="9">
        <v>-6000</v>
      </c>
      <c r="J34" s="9">
        <v>-5000</v>
      </c>
      <c r="K34" s="12">
        <v>-10000</v>
      </c>
      <c r="L34" s="56">
        <v>-10000</v>
      </c>
      <c r="M34" s="56">
        <v>-65000</v>
      </c>
      <c r="N34" s="10">
        <f t="shared" si="1"/>
        <v>-19200</v>
      </c>
      <c r="O34" s="90"/>
      <c r="P34" s="103">
        <v>-7000</v>
      </c>
      <c r="Q34" s="103">
        <v>-10000</v>
      </c>
      <c r="R34" s="28">
        <v>-4333.16</v>
      </c>
      <c r="S34" s="28">
        <v>-9164.39</v>
      </c>
      <c r="T34" s="28">
        <v>-5718.79</v>
      </c>
      <c r="U34" s="140">
        <v>-8416</v>
      </c>
      <c r="V34" s="28">
        <v>-34719.25</v>
      </c>
      <c r="W34" s="149">
        <f t="shared" si="2"/>
        <v>-11335.941428571428</v>
      </c>
    </row>
    <row r="35" spans="1:23" x14ac:dyDescent="0.25">
      <c r="A35" s="172" t="s">
        <v>31</v>
      </c>
      <c r="B35" s="173"/>
      <c r="C35" s="174"/>
      <c r="D35" s="124">
        <f t="shared" si="3"/>
        <v>-9400</v>
      </c>
      <c r="E35" s="124">
        <f t="shared" si="0"/>
        <v>-8357.1428571428569</v>
      </c>
      <c r="F35" s="72">
        <v>-7000</v>
      </c>
      <c r="G35" s="73" t="s">
        <v>120</v>
      </c>
      <c r="I35" s="9">
        <v>-17000</v>
      </c>
      <c r="J35" s="9">
        <v>-5000</v>
      </c>
      <c r="K35" s="12">
        <v>-10000</v>
      </c>
      <c r="L35" s="56">
        <v>-8000</v>
      </c>
      <c r="M35" s="56">
        <v>-7000</v>
      </c>
      <c r="N35" s="10">
        <f t="shared" si="1"/>
        <v>-9400</v>
      </c>
      <c r="O35" s="90"/>
      <c r="P35" s="103">
        <v>-20000</v>
      </c>
      <c r="Q35" s="103">
        <v>-12000</v>
      </c>
      <c r="R35" s="28">
        <v>-3250</v>
      </c>
      <c r="S35" s="28">
        <v>-6000</v>
      </c>
      <c r="T35" s="28">
        <v>-5250</v>
      </c>
      <c r="U35" s="140">
        <v>-6000</v>
      </c>
      <c r="V35" s="28">
        <v>-6000</v>
      </c>
      <c r="W35" s="149">
        <f t="shared" si="2"/>
        <v>-8357.1428571428569</v>
      </c>
    </row>
    <row r="36" spans="1:23" x14ac:dyDescent="0.25">
      <c r="A36" s="172" t="s">
        <v>32</v>
      </c>
      <c r="B36" s="173"/>
      <c r="C36" s="174"/>
      <c r="D36" s="124">
        <f t="shared" si="3"/>
        <v>-4800</v>
      </c>
      <c r="E36" s="124">
        <f t="shared" si="0"/>
        <v>-3726.34</v>
      </c>
      <c r="F36" s="72">
        <v>-6000</v>
      </c>
      <c r="G36" s="73" t="s">
        <v>114</v>
      </c>
      <c r="I36" s="9">
        <v>-4000</v>
      </c>
      <c r="J36" s="9">
        <v>-5000</v>
      </c>
      <c r="K36" s="12">
        <v>-5000</v>
      </c>
      <c r="L36" s="56">
        <v>-5000</v>
      </c>
      <c r="M36" s="56">
        <v>-5000</v>
      </c>
      <c r="N36" s="10">
        <f t="shared" si="1"/>
        <v>-4800</v>
      </c>
      <c r="O36" s="90"/>
      <c r="P36" s="103">
        <v>0</v>
      </c>
      <c r="Q36" s="103">
        <v>-3000</v>
      </c>
      <c r="R36" s="28">
        <v>-3091.5</v>
      </c>
      <c r="S36" s="28">
        <v>-4463.38</v>
      </c>
      <c r="T36" s="28">
        <v>-4942.5</v>
      </c>
      <c r="U36" s="140">
        <v>-4980</v>
      </c>
      <c r="V36" s="28">
        <v>-5607</v>
      </c>
      <c r="W36" s="149">
        <f t="shared" si="2"/>
        <v>-3726.34</v>
      </c>
    </row>
    <row r="37" spans="1:23" x14ac:dyDescent="0.25">
      <c r="A37" s="172" t="s">
        <v>33</v>
      </c>
      <c r="B37" s="173"/>
      <c r="C37" s="174"/>
      <c r="D37" s="124">
        <f t="shared" si="3"/>
        <v>-1400</v>
      </c>
      <c r="E37" s="124">
        <f t="shared" si="0"/>
        <v>-907.14285714285711</v>
      </c>
      <c r="F37" s="72">
        <v>-1500</v>
      </c>
      <c r="G37" s="73" t="s">
        <v>120</v>
      </c>
      <c r="I37" s="9">
        <v>0</v>
      </c>
      <c r="J37" s="9">
        <v>-2500</v>
      </c>
      <c r="K37" s="12">
        <v>-1500</v>
      </c>
      <c r="L37" s="56">
        <v>-1500</v>
      </c>
      <c r="M37" s="56">
        <v>-1500</v>
      </c>
      <c r="N37" s="10">
        <f t="shared" si="1"/>
        <v>-1400</v>
      </c>
      <c r="O37" s="90"/>
      <c r="P37" s="103">
        <v>0</v>
      </c>
      <c r="Q37" s="103">
        <v>0</v>
      </c>
      <c r="R37" s="28">
        <v>-1050</v>
      </c>
      <c r="S37" s="28">
        <v>-1150</v>
      </c>
      <c r="T37" s="28">
        <v>-1350</v>
      </c>
      <c r="U37" s="140">
        <v>-1400</v>
      </c>
      <c r="V37" s="28">
        <v>-1400</v>
      </c>
      <c r="W37" s="149">
        <f t="shared" si="2"/>
        <v>-907.14285714285711</v>
      </c>
    </row>
    <row r="38" spans="1:23" x14ac:dyDescent="0.25">
      <c r="A38" s="175" t="s">
        <v>34</v>
      </c>
      <c r="B38" s="175"/>
      <c r="C38" s="175"/>
      <c r="D38" s="126">
        <f t="shared" si="3"/>
        <v>-61000</v>
      </c>
      <c r="E38" s="126">
        <f t="shared" si="0"/>
        <v>-45022.538571428573</v>
      </c>
      <c r="F38" s="152">
        <f t="shared" ref="F38" si="8">SUM(F30:F37)</f>
        <v>-84500</v>
      </c>
      <c r="G38" s="82"/>
      <c r="I38" s="34">
        <f>SUM(I30:I37)</f>
        <v>-52000</v>
      </c>
      <c r="J38" s="34">
        <f>SUM(J30:J37)</f>
        <v>-49000</v>
      </c>
      <c r="K38" s="34">
        <f>SUM(K30:K37)</f>
        <v>-54000</v>
      </c>
      <c r="L38" s="57">
        <f>SUM(L30:L37)</f>
        <v>-46000</v>
      </c>
      <c r="M38" s="57">
        <f t="shared" ref="M38" si="9">SUM(M30:M37)</f>
        <v>-104000</v>
      </c>
      <c r="N38" s="10">
        <f t="shared" si="1"/>
        <v>-61000</v>
      </c>
      <c r="O38" s="90"/>
      <c r="P38" s="104">
        <f>SUM(P30:P37)</f>
        <v>-52000</v>
      </c>
      <c r="Q38" s="104">
        <f>SUM(Q30:Q37)</f>
        <v>-61000</v>
      </c>
      <c r="R38" s="99">
        <f>SUM(R30:R37)</f>
        <v>-26437.66</v>
      </c>
      <c r="S38" s="93">
        <v>-37177.769999999997</v>
      </c>
      <c r="T38" s="93">
        <v>-33361.29</v>
      </c>
      <c r="U38" s="143">
        <f>SUM(U30:U37)</f>
        <v>-41114.800000000003</v>
      </c>
      <c r="V38" s="33">
        <f>SUM(V30:V37)</f>
        <v>-64066.25</v>
      </c>
      <c r="W38" s="149">
        <f t="shared" si="2"/>
        <v>-45022.538571428573</v>
      </c>
    </row>
    <row r="39" spans="1:23" x14ac:dyDescent="0.25">
      <c r="A39" s="175" t="s">
        <v>35</v>
      </c>
      <c r="B39" s="175"/>
      <c r="C39" s="175"/>
      <c r="D39" s="124">
        <f t="shared" si="3"/>
        <v>0</v>
      </c>
      <c r="E39" s="124">
        <f t="shared" si="0"/>
        <v>0</v>
      </c>
      <c r="F39" s="72"/>
      <c r="G39" s="73"/>
      <c r="I39" s="36"/>
      <c r="J39" s="36"/>
      <c r="K39" s="12"/>
      <c r="L39" s="56"/>
      <c r="M39" s="56"/>
      <c r="N39" s="10">
        <f t="shared" si="1"/>
        <v>0</v>
      </c>
      <c r="O39" s="119"/>
      <c r="P39" s="116"/>
      <c r="Q39" s="101"/>
      <c r="R39" s="88"/>
      <c r="S39" s="92"/>
      <c r="T39" s="92"/>
      <c r="U39" s="144"/>
      <c r="V39" s="35"/>
      <c r="W39" s="149">
        <f t="shared" si="2"/>
        <v>0</v>
      </c>
    </row>
    <row r="40" spans="1:23" ht="33.75" x14ac:dyDescent="0.25">
      <c r="A40" s="182" t="s">
        <v>36</v>
      </c>
      <c r="B40" s="182"/>
      <c r="C40" s="182"/>
      <c r="D40" s="124">
        <f t="shared" si="3"/>
        <v>-5400</v>
      </c>
      <c r="E40" s="124">
        <f t="shared" si="0"/>
        <v>-12639.050000000001</v>
      </c>
      <c r="F40" s="76">
        <v>-6000</v>
      </c>
      <c r="G40" s="73" t="s">
        <v>119</v>
      </c>
      <c r="I40" s="36"/>
      <c r="J40" s="36"/>
      <c r="K40" s="17">
        <v>-15000</v>
      </c>
      <c r="L40" s="62">
        <v>-6000</v>
      </c>
      <c r="M40" s="62">
        <v>-6000</v>
      </c>
      <c r="N40" s="10">
        <f t="shared" si="1"/>
        <v>-5400</v>
      </c>
      <c r="O40" s="90"/>
      <c r="P40" s="107">
        <f>P38</f>
        <v>-52000</v>
      </c>
      <c r="Q40" s="107">
        <f>'Budget utkast 2022-2023'!AJ38</f>
        <v>0</v>
      </c>
      <c r="R40" s="94">
        <v>-2220</v>
      </c>
      <c r="S40" s="28">
        <v>-9667.35</v>
      </c>
      <c r="T40" s="28">
        <v>-3182</v>
      </c>
      <c r="U40" s="145">
        <v>0</v>
      </c>
      <c r="V40" s="37">
        <v>-21404</v>
      </c>
      <c r="W40" s="149">
        <f t="shared" si="2"/>
        <v>-12639.050000000001</v>
      </c>
    </row>
    <row r="41" spans="1:23" x14ac:dyDescent="0.25">
      <c r="A41" s="182" t="s">
        <v>37</v>
      </c>
      <c r="B41" s="182"/>
      <c r="C41" s="182"/>
      <c r="D41" s="124">
        <f t="shared" si="3"/>
        <v>-3000</v>
      </c>
      <c r="E41" s="124">
        <f t="shared" si="0"/>
        <v>-2285.7142857142858</v>
      </c>
      <c r="F41" s="76">
        <v>-5000</v>
      </c>
      <c r="G41" s="73" t="s">
        <v>120</v>
      </c>
      <c r="I41" s="36"/>
      <c r="J41" s="36"/>
      <c r="K41" s="17">
        <v>-5000</v>
      </c>
      <c r="L41" s="62">
        <v>-5000</v>
      </c>
      <c r="M41" s="62">
        <v>-5000</v>
      </c>
      <c r="N41" s="10">
        <f t="shared" si="1"/>
        <v>-3000</v>
      </c>
      <c r="O41" s="90"/>
      <c r="P41" s="103">
        <v>-8000</v>
      </c>
      <c r="Q41" s="107">
        <v>-8000</v>
      </c>
      <c r="R41" s="91">
        <v>0</v>
      </c>
      <c r="S41" s="91">
        <v>0</v>
      </c>
      <c r="T41" s="91">
        <v>0</v>
      </c>
      <c r="U41" s="146">
        <v>0</v>
      </c>
      <c r="V41" s="38">
        <v>0</v>
      </c>
      <c r="W41" s="149">
        <f t="shared" si="2"/>
        <v>-2285.7142857142858</v>
      </c>
    </row>
    <row r="42" spans="1:23" x14ac:dyDescent="0.25">
      <c r="A42" s="175" t="s">
        <v>38</v>
      </c>
      <c r="B42" s="175"/>
      <c r="C42" s="175"/>
      <c r="D42" s="126">
        <f t="shared" si="3"/>
        <v>-28600</v>
      </c>
      <c r="E42" s="126">
        <f t="shared" si="0"/>
        <v>-11496.192857142858</v>
      </c>
      <c r="F42" s="78">
        <f>SUM(F40:F41)</f>
        <v>-11000</v>
      </c>
      <c r="G42" s="79"/>
      <c r="I42" s="15">
        <f>I38</f>
        <v>-52000</v>
      </c>
      <c r="J42" s="15">
        <f t="shared" ref="J42" si="10">J38</f>
        <v>-49000</v>
      </c>
      <c r="K42" s="20">
        <f>SUM(K40:K41)</f>
        <v>-20000</v>
      </c>
      <c r="L42" s="55">
        <f>SUM(L40:L41)</f>
        <v>-11000</v>
      </c>
      <c r="M42" s="55">
        <f>SUM(M40:M41)</f>
        <v>-11000</v>
      </c>
      <c r="N42" s="10">
        <f t="shared" si="1"/>
        <v>-28600</v>
      </c>
      <c r="O42" s="90"/>
      <c r="P42" s="106">
        <v>-28000</v>
      </c>
      <c r="Q42" s="108">
        <v>-16000</v>
      </c>
      <c r="R42" s="93">
        <v>-2220</v>
      </c>
      <c r="S42" s="93">
        <v>-9667.35</v>
      </c>
      <c r="T42" s="93">
        <v>-3182</v>
      </c>
      <c r="U42" s="138">
        <f>SUM(U39:U41)</f>
        <v>0</v>
      </c>
      <c r="V42" s="19">
        <f>SUM(V39:V41)</f>
        <v>-21404</v>
      </c>
      <c r="W42" s="149">
        <f t="shared" si="2"/>
        <v>-11496.192857142858</v>
      </c>
    </row>
    <row r="43" spans="1:23" x14ac:dyDescent="0.25">
      <c r="A43" s="170" t="s">
        <v>39</v>
      </c>
      <c r="B43" s="170"/>
      <c r="C43" s="170"/>
      <c r="D43" s="126">
        <f t="shared" si="3"/>
        <v>-641748</v>
      </c>
      <c r="E43" s="126">
        <f t="shared" si="0"/>
        <v>-337086.42142857146</v>
      </c>
      <c r="F43" s="78">
        <f>F28+F38+F42</f>
        <v>-828815</v>
      </c>
      <c r="G43" s="79"/>
      <c r="I43" s="39">
        <v>-515000</v>
      </c>
      <c r="J43" s="40">
        <f>J28+J38</f>
        <v>-637000</v>
      </c>
      <c r="K43" s="20">
        <f>K28+K38+K42</f>
        <v>-684240</v>
      </c>
      <c r="L43" s="55">
        <f>L28+L38+L42</f>
        <v>-679000</v>
      </c>
      <c r="M43" s="55">
        <f>M28+M38+M42</f>
        <v>-693500</v>
      </c>
      <c r="N43" s="10">
        <f t="shared" si="1"/>
        <v>-641748</v>
      </c>
      <c r="O43" s="90"/>
      <c r="P43" s="106">
        <v>-36000</v>
      </c>
      <c r="Q43" s="108">
        <v>-24000</v>
      </c>
      <c r="R43" s="93">
        <v>-471603.66</v>
      </c>
      <c r="S43" s="93">
        <v>-365067.73</v>
      </c>
      <c r="T43" s="93">
        <v>-446927.49</v>
      </c>
      <c r="U43" s="141">
        <f>U28+U38+U42</f>
        <v>-375889.3</v>
      </c>
      <c r="V43" s="31">
        <f>V28+V38+V42</f>
        <v>-640116.77</v>
      </c>
      <c r="W43" s="149">
        <f t="shared" si="2"/>
        <v>-337086.42142857146</v>
      </c>
    </row>
    <row r="44" spans="1:23" ht="26.25" customHeight="1" x14ac:dyDescent="0.25">
      <c r="A44" s="171" t="s">
        <v>40</v>
      </c>
      <c r="B44" s="171"/>
      <c r="C44" s="171"/>
      <c r="D44" s="126">
        <f t="shared" si="3"/>
        <v>-204898</v>
      </c>
      <c r="E44" s="126">
        <f t="shared" si="0"/>
        <v>-75487.349999999991</v>
      </c>
      <c r="F44" s="78">
        <f>F16+F43</f>
        <v>-290315</v>
      </c>
      <c r="G44" s="79"/>
      <c r="I44" s="121">
        <f>I16+I43</f>
        <v>0</v>
      </c>
      <c r="J44" s="121">
        <f>J16+J43</f>
        <v>-332000</v>
      </c>
      <c r="K44" s="20">
        <f>K16+K43</f>
        <v>-230490</v>
      </c>
      <c r="L44" s="55">
        <f>L16+L43</f>
        <v>-192000</v>
      </c>
      <c r="M44" s="55">
        <f>M16+M43</f>
        <v>-270000</v>
      </c>
      <c r="N44" s="10">
        <f t="shared" si="1"/>
        <v>-204898</v>
      </c>
      <c r="O44" s="90"/>
      <c r="P44" s="109">
        <f>P28+P38</f>
        <v>-469000</v>
      </c>
      <c r="Q44" s="109">
        <f>Q25+'Budget utkast 2022-2023'!AJ38</f>
        <v>-10000</v>
      </c>
      <c r="R44" s="39">
        <v>57046.34</v>
      </c>
      <c r="S44" s="39">
        <v>107389.27</v>
      </c>
      <c r="T44" s="39">
        <v>-12532.49</v>
      </c>
      <c r="U44" s="138">
        <v>-89827.8</v>
      </c>
      <c r="V44" s="19">
        <f>V43+V16</f>
        <v>-111486.77000000002</v>
      </c>
      <c r="W44" s="149">
        <f t="shared" si="2"/>
        <v>-75487.349999999991</v>
      </c>
    </row>
    <row r="45" spans="1:23" ht="18.75" customHeight="1" x14ac:dyDescent="0.25">
      <c r="A45" s="170" t="s">
        <v>41</v>
      </c>
      <c r="B45" s="170"/>
      <c r="C45" s="170"/>
      <c r="D45" s="126">
        <f t="shared" si="3"/>
        <v>-5400</v>
      </c>
      <c r="E45" s="126">
        <f t="shared" si="0"/>
        <v>-7058.7785714285756</v>
      </c>
      <c r="F45" s="83"/>
      <c r="G45" s="84"/>
      <c r="I45" s="42">
        <v>0</v>
      </c>
      <c r="J45" s="21">
        <f>J16+J44</f>
        <v>-27000</v>
      </c>
      <c r="K45" s="41"/>
      <c r="L45" s="65"/>
      <c r="M45" s="65"/>
      <c r="N45" s="10">
        <f t="shared" si="1"/>
        <v>-5400</v>
      </c>
      <c r="O45" s="119"/>
      <c r="P45" s="114">
        <v>0</v>
      </c>
      <c r="Q45" s="109">
        <v>0</v>
      </c>
      <c r="R45" s="93">
        <v>57046.34</v>
      </c>
      <c r="S45" s="93">
        <v>107389.27</v>
      </c>
      <c r="T45" s="93">
        <v>-12532.49</v>
      </c>
      <c r="U45" s="138">
        <v>-89827.8</v>
      </c>
      <c r="V45" s="19">
        <f>V44+V17</f>
        <v>-111486.77000000002</v>
      </c>
      <c r="W45" s="149">
        <f t="shared" si="2"/>
        <v>-7058.7785714285756</v>
      </c>
    </row>
    <row r="46" spans="1:23" x14ac:dyDescent="0.25">
      <c r="A46" s="171" t="s">
        <v>42</v>
      </c>
      <c r="B46" s="171"/>
      <c r="C46" s="171"/>
      <c r="D46" s="126">
        <f t="shared" si="3"/>
        <v>0</v>
      </c>
      <c r="E46" s="126">
        <f t="shared" si="0"/>
        <v>-7058.7785714285756</v>
      </c>
      <c r="F46" s="83"/>
      <c r="G46" s="84"/>
      <c r="I46" s="42">
        <v>0</v>
      </c>
      <c r="J46" s="21">
        <v>0</v>
      </c>
      <c r="K46" s="41"/>
      <c r="L46" s="65"/>
      <c r="M46" s="65"/>
      <c r="N46" s="10">
        <f t="shared" si="1"/>
        <v>0</v>
      </c>
      <c r="O46" s="90"/>
      <c r="P46" s="103">
        <v>0</v>
      </c>
      <c r="Q46" s="108">
        <v>0</v>
      </c>
      <c r="R46" s="93">
        <v>57046.34</v>
      </c>
      <c r="S46" s="93">
        <v>107389.27</v>
      </c>
      <c r="T46" s="93">
        <v>-12532.49</v>
      </c>
      <c r="U46" s="138">
        <v>-89827.8</v>
      </c>
      <c r="V46" s="19">
        <f>V45+V18</f>
        <v>-111486.77000000002</v>
      </c>
      <c r="W46" s="149">
        <f t="shared" si="2"/>
        <v>-7058.7785714285756</v>
      </c>
    </row>
    <row r="47" spans="1:23" x14ac:dyDescent="0.25">
      <c r="A47" s="170" t="s">
        <v>43</v>
      </c>
      <c r="B47" s="170"/>
      <c r="C47" s="170"/>
      <c r="D47" s="126">
        <f t="shared" si="3"/>
        <v>0</v>
      </c>
      <c r="E47" s="126">
        <f t="shared" si="0"/>
        <v>7058.7785714285728</v>
      </c>
      <c r="F47" s="83"/>
      <c r="G47" s="84"/>
      <c r="I47" s="42">
        <v>0</v>
      </c>
      <c r="J47" s="21">
        <v>0</v>
      </c>
      <c r="K47" s="41"/>
      <c r="L47" s="65"/>
      <c r="M47" s="65"/>
      <c r="N47" s="10">
        <f t="shared" si="1"/>
        <v>0</v>
      </c>
      <c r="O47" s="90"/>
      <c r="P47" s="103">
        <v>0</v>
      </c>
      <c r="Q47" s="107">
        <v>0</v>
      </c>
      <c r="R47" s="28">
        <v>-57046.34</v>
      </c>
      <c r="S47" s="28">
        <v>-107389.27</v>
      </c>
      <c r="T47" s="28">
        <v>12532.49</v>
      </c>
      <c r="U47" s="138">
        <v>89827.8</v>
      </c>
      <c r="V47" s="19">
        <v>111486.77</v>
      </c>
      <c r="W47" s="149">
        <f t="shared" si="2"/>
        <v>7058.7785714285728</v>
      </c>
    </row>
    <row r="48" spans="1:23" x14ac:dyDescent="0.25">
      <c r="A48" s="170" t="s">
        <v>44</v>
      </c>
      <c r="B48" s="170"/>
      <c r="C48" s="170"/>
      <c r="D48" s="126">
        <f t="shared" si="3"/>
        <v>0</v>
      </c>
      <c r="E48" s="126">
        <f t="shared" si="0"/>
        <v>7058.7785714285728</v>
      </c>
      <c r="F48" s="85"/>
      <c r="G48" s="86"/>
      <c r="I48" s="42">
        <v>0</v>
      </c>
      <c r="J48" s="21">
        <v>0</v>
      </c>
      <c r="K48" s="43"/>
      <c r="L48" s="66"/>
      <c r="M48" s="66"/>
      <c r="N48" s="10">
        <f t="shared" si="1"/>
        <v>0</v>
      </c>
      <c r="O48" s="90"/>
      <c r="P48" s="103">
        <v>0</v>
      </c>
      <c r="Q48" s="108">
        <v>0</v>
      </c>
      <c r="R48" s="93">
        <v>-57046.34</v>
      </c>
      <c r="S48" s="93">
        <v>-107389.27</v>
      </c>
      <c r="T48" s="93">
        <v>12532.49</v>
      </c>
      <c r="U48" s="138">
        <v>89827.8</v>
      </c>
      <c r="V48" s="19">
        <v>111486.77</v>
      </c>
      <c r="W48" s="149">
        <f t="shared" si="2"/>
        <v>7058.7785714285728</v>
      </c>
    </row>
    <row r="49" spans="1:27" x14ac:dyDescent="0.25">
      <c r="A49" s="171" t="s">
        <v>45</v>
      </c>
      <c r="B49" s="171"/>
      <c r="C49" s="171"/>
      <c r="D49" s="126">
        <f t="shared" si="3"/>
        <v>-51898</v>
      </c>
      <c r="E49" s="126">
        <f t="shared" si="0"/>
        <v>0</v>
      </c>
      <c r="F49" s="78">
        <f>F44</f>
        <v>-290315</v>
      </c>
      <c r="G49" s="84"/>
      <c r="I49" s="42">
        <v>0</v>
      </c>
      <c r="J49" s="21">
        <v>433000</v>
      </c>
      <c r="K49" s="20">
        <v>-230490</v>
      </c>
      <c r="L49" s="55">
        <f>L44</f>
        <v>-192000</v>
      </c>
      <c r="M49" s="55">
        <f>M44</f>
        <v>-270000</v>
      </c>
      <c r="N49" s="10">
        <f t="shared" si="1"/>
        <v>-51898</v>
      </c>
      <c r="O49" s="90"/>
      <c r="P49" s="117"/>
      <c r="Q49" s="110"/>
      <c r="R49" s="98"/>
      <c r="S49" s="98"/>
      <c r="T49" s="98"/>
      <c r="U49" s="147"/>
      <c r="V49" s="42">
        <v>0</v>
      </c>
      <c r="W49" s="149">
        <f t="shared" si="2"/>
        <v>0</v>
      </c>
    </row>
    <row r="50" spans="1:27" ht="33.75" x14ac:dyDescent="0.25">
      <c r="A50" s="44"/>
      <c r="B50" s="44"/>
      <c r="C50" s="44"/>
      <c r="D50" s="44"/>
      <c r="E50" s="44"/>
      <c r="F50" s="87" t="s">
        <v>115</v>
      </c>
      <c r="G50" s="87"/>
      <c r="I50" s="45" t="s">
        <v>76</v>
      </c>
      <c r="J50" s="45" t="s">
        <v>75</v>
      </c>
      <c r="K50" s="45" t="s">
        <v>74</v>
      </c>
      <c r="L50" s="59" t="s">
        <v>46</v>
      </c>
      <c r="M50" s="59" t="s">
        <v>57</v>
      </c>
      <c r="N50" s="46" t="s">
        <v>94</v>
      </c>
      <c r="O50" s="46"/>
      <c r="P50" s="23" t="s">
        <v>72</v>
      </c>
      <c r="Q50" s="23" t="s">
        <v>70</v>
      </c>
      <c r="R50" s="23" t="s">
        <v>67</v>
      </c>
      <c r="S50" s="23" t="s">
        <v>69</v>
      </c>
      <c r="T50" s="23" t="s">
        <v>63</v>
      </c>
      <c r="U50" s="24" t="s">
        <v>62</v>
      </c>
      <c r="V50" s="23" t="s">
        <v>92</v>
      </c>
      <c r="W50" s="150" t="s">
        <v>91</v>
      </c>
    </row>
    <row r="51" spans="1:27" x14ac:dyDescent="0.25">
      <c r="AA51" s="1"/>
    </row>
    <row r="52" spans="1:27" x14ac:dyDescent="0.25">
      <c r="AA52" s="113"/>
    </row>
  </sheetData>
  <mergeCells count="48">
    <mergeCell ref="A2:C2"/>
    <mergeCell ref="A3:C3"/>
    <mergeCell ref="A4:C4"/>
    <mergeCell ref="A5:C5"/>
    <mergeCell ref="A6:C6"/>
    <mergeCell ref="A18:C18"/>
    <mergeCell ref="A7:C7"/>
    <mergeCell ref="A8:C8"/>
    <mergeCell ref="A9:C9"/>
    <mergeCell ref="A10:C10"/>
    <mergeCell ref="A11:C11"/>
    <mergeCell ref="A12:C12"/>
    <mergeCell ref="A13:C13"/>
    <mergeCell ref="A14:C14"/>
    <mergeCell ref="A15:C15"/>
    <mergeCell ref="A16:C16"/>
    <mergeCell ref="A17:C17"/>
    <mergeCell ref="A32:C32"/>
    <mergeCell ref="A19:C19"/>
    <mergeCell ref="A20:C20"/>
    <mergeCell ref="A21:C21"/>
    <mergeCell ref="A22:C22"/>
    <mergeCell ref="A23:C23"/>
    <mergeCell ref="A24:C24"/>
    <mergeCell ref="A48:C48"/>
    <mergeCell ref="A49:C49"/>
    <mergeCell ref="A39:C39"/>
    <mergeCell ref="A40:C40"/>
    <mergeCell ref="A41:C41"/>
    <mergeCell ref="A42:C42"/>
    <mergeCell ref="A43:C43"/>
    <mergeCell ref="A44:C44"/>
    <mergeCell ref="I1:N1"/>
    <mergeCell ref="P1:W1"/>
    <mergeCell ref="A45:C45"/>
    <mergeCell ref="A46:C46"/>
    <mergeCell ref="A47:C47"/>
    <mergeCell ref="A33:C33"/>
    <mergeCell ref="A34:C34"/>
    <mergeCell ref="A35:C35"/>
    <mergeCell ref="A36:C36"/>
    <mergeCell ref="A37:C37"/>
    <mergeCell ref="A38:C38"/>
    <mergeCell ref="A25:C25"/>
    <mergeCell ref="A26:C26"/>
    <mergeCell ref="A27:C27"/>
    <mergeCell ref="A30:C30"/>
    <mergeCell ref="A31:C31"/>
  </mergeCells>
  <phoneticPr fontId="18" type="noConversion"/>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B3454-E892-496E-BA3D-7E5947ECFFB5}">
  <dimension ref="A1:M53"/>
  <sheetViews>
    <sheetView topLeftCell="A16" workbookViewId="0">
      <selection activeCell="H46" sqref="H46"/>
    </sheetView>
  </sheetViews>
  <sheetFormatPr defaultRowHeight="15" x14ac:dyDescent="0.25"/>
  <cols>
    <col min="3" max="3" width="9.85546875" customWidth="1"/>
    <col min="4" max="4" width="2.85546875" customWidth="1"/>
    <col min="5" max="9" width="9.42578125" customWidth="1"/>
    <col min="10" max="10" width="10.7109375" customWidth="1"/>
    <col min="11" max="11" width="10.42578125" customWidth="1"/>
  </cols>
  <sheetData>
    <row r="1" spans="1:10" x14ac:dyDescent="0.25">
      <c r="A1" s="1"/>
      <c r="B1" s="1"/>
      <c r="C1" s="1"/>
      <c r="D1" s="1"/>
      <c r="E1" s="1"/>
      <c r="F1" s="1"/>
      <c r="G1" s="1"/>
      <c r="H1" s="1"/>
      <c r="I1" s="1"/>
      <c r="J1" s="1"/>
    </row>
    <row r="2" spans="1:10" ht="31.5" x14ac:dyDescent="0.25">
      <c r="A2" s="198" t="s">
        <v>0</v>
      </c>
      <c r="B2" s="198"/>
      <c r="C2" s="198"/>
      <c r="E2" s="2" t="s">
        <v>2</v>
      </c>
      <c r="F2" s="3" t="s">
        <v>3</v>
      </c>
      <c r="G2" s="2" t="s">
        <v>1</v>
      </c>
      <c r="H2" s="2" t="s">
        <v>54</v>
      </c>
      <c r="I2" s="2" t="s">
        <v>88</v>
      </c>
      <c r="J2" s="4" t="s">
        <v>86</v>
      </c>
    </row>
    <row r="3" spans="1:10" ht="26.25" customHeight="1" x14ac:dyDescent="0.25">
      <c r="A3" s="199" t="s">
        <v>4</v>
      </c>
      <c r="B3" s="199"/>
      <c r="C3" s="199"/>
      <c r="E3" s="53"/>
      <c r="F3" s="5"/>
      <c r="G3" s="53"/>
      <c r="H3" s="54"/>
      <c r="I3" s="128"/>
      <c r="J3" s="6"/>
    </row>
    <row r="4" spans="1:10" x14ac:dyDescent="0.25">
      <c r="A4" s="187" t="s">
        <v>5</v>
      </c>
      <c r="B4" s="187"/>
      <c r="C4" s="187"/>
      <c r="E4" s="7">
        <v>0</v>
      </c>
      <c r="F4" s="9">
        <v>20000</v>
      </c>
      <c r="G4" s="8">
        <v>5000</v>
      </c>
      <c r="H4" s="60">
        <v>15000</v>
      </c>
      <c r="I4" s="60">
        <v>15000</v>
      </c>
      <c r="J4" s="10">
        <f>SUM(E4:I4)/5</f>
        <v>11000</v>
      </c>
    </row>
    <row r="5" spans="1:10" x14ac:dyDescent="0.25">
      <c r="A5" s="187" t="s">
        <v>55</v>
      </c>
      <c r="B5" s="187"/>
      <c r="C5" s="187"/>
      <c r="E5" s="11">
        <v>140000</v>
      </c>
      <c r="F5" s="9">
        <v>150000</v>
      </c>
      <c r="G5" s="12">
        <v>80000</v>
      </c>
      <c r="H5" s="56">
        <v>90000</v>
      </c>
      <c r="I5" s="56">
        <v>102000</v>
      </c>
      <c r="J5" s="10">
        <f t="shared" ref="J5:J49" si="0">SUM(E5:I5)/5</f>
        <v>112400</v>
      </c>
    </row>
    <row r="6" spans="1:10" x14ac:dyDescent="0.25">
      <c r="A6" s="194" t="s">
        <v>56</v>
      </c>
      <c r="B6" s="195"/>
      <c r="C6" s="196"/>
      <c r="E6" s="11"/>
      <c r="F6" s="9"/>
      <c r="G6" s="12"/>
      <c r="H6" s="56"/>
      <c r="I6" s="56">
        <v>0</v>
      </c>
      <c r="J6" s="10">
        <f t="shared" si="0"/>
        <v>0</v>
      </c>
    </row>
    <row r="7" spans="1:10" ht="23.25" customHeight="1" x14ac:dyDescent="0.25">
      <c r="A7" s="187" t="s">
        <v>6</v>
      </c>
      <c r="B7" s="187"/>
      <c r="C7" s="187"/>
      <c r="E7" s="11">
        <v>5000</v>
      </c>
      <c r="F7" s="9">
        <v>0</v>
      </c>
      <c r="G7" s="12">
        <v>0</v>
      </c>
      <c r="H7" s="56">
        <v>0</v>
      </c>
      <c r="I7" s="56">
        <v>0</v>
      </c>
      <c r="J7" s="10">
        <f t="shared" si="0"/>
        <v>1000</v>
      </c>
    </row>
    <row r="8" spans="1:10" x14ac:dyDescent="0.25">
      <c r="A8" s="187" t="s">
        <v>7</v>
      </c>
      <c r="B8" s="187"/>
      <c r="C8" s="187"/>
      <c r="E8" s="11">
        <v>20000</v>
      </c>
      <c r="F8" s="9">
        <v>15000</v>
      </c>
      <c r="G8" s="12">
        <v>8750</v>
      </c>
      <c r="H8" s="56">
        <v>9000</v>
      </c>
      <c r="I8" s="56">
        <v>4500</v>
      </c>
      <c r="J8" s="10">
        <f t="shared" si="0"/>
        <v>11450</v>
      </c>
    </row>
    <row r="9" spans="1:10" x14ac:dyDescent="0.25">
      <c r="A9" s="188" t="s">
        <v>8</v>
      </c>
      <c r="B9" s="188"/>
      <c r="C9" s="188"/>
      <c r="E9" s="13">
        <v>165000</v>
      </c>
      <c r="F9" s="15">
        <f>F4+F5+F7+F8</f>
        <v>185000</v>
      </c>
      <c r="G9" s="14">
        <f>SUM(G4:G8)</f>
        <v>93750</v>
      </c>
      <c r="H9" s="61">
        <f>SUM(H4:H8)</f>
        <v>114000</v>
      </c>
      <c r="I9" s="61">
        <f>SUM(I4:I8)</f>
        <v>121500</v>
      </c>
      <c r="J9" s="10">
        <f t="shared" si="0"/>
        <v>135850</v>
      </c>
    </row>
    <row r="10" spans="1:10" x14ac:dyDescent="0.25">
      <c r="A10" s="189" t="s">
        <v>9</v>
      </c>
      <c r="B10" s="189"/>
      <c r="C10" s="189"/>
      <c r="E10" s="16">
        <v>80000</v>
      </c>
      <c r="F10" s="18">
        <v>80000</v>
      </c>
      <c r="G10" s="17">
        <v>80000</v>
      </c>
      <c r="H10" s="62">
        <v>78000</v>
      </c>
      <c r="I10" s="62">
        <v>77000</v>
      </c>
      <c r="J10" s="10">
        <f t="shared" si="0"/>
        <v>79000</v>
      </c>
    </row>
    <row r="11" spans="1:10" x14ac:dyDescent="0.25">
      <c r="A11" s="188" t="s">
        <v>10</v>
      </c>
      <c r="B11" s="188"/>
      <c r="C11" s="188"/>
      <c r="E11" s="19">
        <v>80000</v>
      </c>
      <c r="F11" s="21">
        <f>F10</f>
        <v>80000</v>
      </c>
      <c r="G11" s="20">
        <f>SUM(G10)</f>
        <v>80000</v>
      </c>
      <c r="H11" s="55">
        <f>SUM(H10)</f>
        <v>78000</v>
      </c>
      <c r="I11" s="55">
        <f>SUM(I10)</f>
        <v>77000</v>
      </c>
      <c r="J11" s="10">
        <f t="shared" si="0"/>
        <v>79000</v>
      </c>
    </row>
    <row r="12" spans="1:10" ht="26.25" customHeight="1" x14ac:dyDescent="0.25">
      <c r="A12" s="170" t="s">
        <v>59</v>
      </c>
      <c r="B12" s="190"/>
      <c r="C12" s="190"/>
      <c r="E12" s="17"/>
      <c r="F12" s="22"/>
      <c r="G12" s="17"/>
      <c r="H12" s="62"/>
      <c r="I12" s="62"/>
      <c r="J12" s="10">
        <f t="shared" si="0"/>
        <v>0</v>
      </c>
    </row>
    <row r="13" spans="1:10" ht="15" customHeight="1" x14ac:dyDescent="0.25">
      <c r="A13" s="191" t="s">
        <v>58</v>
      </c>
      <c r="B13" s="192"/>
      <c r="C13" s="193"/>
      <c r="E13" s="17">
        <v>230000</v>
      </c>
      <c r="F13" s="22">
        <v>230000</v>
      </c>
      <c r="G13" s="17">
        <v>235000</v>
      </c>
      <c r="H13" s="62">
        <v>250000</v>
      </c>
      <c r="I13" s="62">
        <v>175000</v>
      </c>
      <c r="J13" s="10">
        <f t="shared" si="0"/>
        <v>224000</v>
      </c>
    </row>
    <row r="14" spans="1:10" ht="15" customHeight="1" x14ac:dyDescent="0.25">
      <c r="A14" s="194" t="s">
        <v>60</v>
      </c>
      <c r="B14" s="195"/>
      <c r="C14" s="196"/>
      <c r="E14" s="12">
        <v>40000</v>
      </c>
      <c r="F14" s="23">
        <v>40000</v>
      </c>
      <c r="G14" s="12">
        <v>45000</v>
      </c>
      <c r="H14" s="56">
        <v>45000</v>
      </c>
      <c r="I14" s="56">
        <v>50000</v>
      </c>
      <c r="J14" s="10">
        <f t="shared" si="0"/>
        <v>44000</v>
      </c>
    </row>
    <row r="15" spans="1:10" x14ac:dyDescent="0.25">
      <c r="A15" s="188" t="s">
        <v>11</v>
      </c>
      <c r="B15" s="188"/>
      <c r="C15" s="188"/>
      <c r="E15" s="20">
        <v>270000</v>
      </c>
      <c r="F15" s="25">
        <f>F12+F14</f>
        <v>40000</v>
      </c>
      <c r="G15" s="20">
        <f>SUM(G12:G14)</f>
        <v>280000</v>
      </c>
      <c r="H15" s="55">
        <f>SUM(H12:H14)</f>
        <v>295000</v>
      </c>
      <c r="I15" s="55">
        <f>SUM(I12:I14)</f>
        <v>225000</v>
      </c>
      <c r="J15" s="10">
        <f t="shared" si="0"/>
        <v>222000</v>
      </c>
    </row>
    <row r="16" spans="1:10" x14ac:dyDescent="0.25">
      <c r="A16" s="171" t="s">
        <v>12</v>
      </c>
      <c r="B16" s="171"/>
      <c r="C16" s="171"/>
      <c r="E16" s="19">
        <v>515000</v>
      </c>
      <c r="F16" s="21">
        <f>F9+F11+F15</f>
        <v>305000</v>
      </c>
      <c r="G16" s="20">
        <f>G9+G11+G15</f>
        <v>453750</v>
      </c>
      <c r="H16" s="55">
        <f>H9+H11+H15</f>
        <v>487000</v>
      </c>
      <c r="I16" s="55">
        <f>I9+I11+I15</f>
        <v>423500</v>
      </c>
      <c r="J16" s="10">
        <f t="shared" si="0"/>
        <v>436850</v>
      </c>
    </row>
    <row r="17" spans="1:10" x14ac:dyDescent="0.25">
      <c r="A17" s="197" t="s">
        <v>13</v>
      </c>
      <c r="B17" s="197"/>
      <c r="C17" s="197"/>
      <c r="E17" s="26"/>
      <c r="F17" s="9"/>
      <c r="G17" s="27"/>
      <c r="H17" s="63"/>
      <c r="I17" s="63"/>
      <c r="J17" s="10">
        <f t="shared" si="0"/>
        <v>0</v>
      </c>
    </row>
    <row r="18" spans="1:10" x14ac:dyDescent="0.25">
      <c r="A18" s="186" t="s">
        <v>14</v>
      </c>
      <c r="B18" s="186"/>
      <c r="C18" s="186"/>
      <c r="E18" s="26"/>
      <c r="F18" s="9"/>
      <c r="G18" s="27"/>
      <c r="H18" s="63"/>
      <c r="I18" s="63"/>
      <c r="J18" s="10">
        <f t="shared" si="0"/>
        <v>0</v>
      </c>
    </row>
    <row r="19" spans="1:10" x14ac:dyDescent="0.25">
      <c r="A19" s="176" t="s">
        <v>15</v>
      </c>
      <c r="B19" s="177"/>
      <c r="C19" s="178"/>
      <c r="E19" s="11">
        <v>-120000</v>
      </c>
      <c r="F19" s="9">
        <v>-160000</v>
      </c>
      <c r="G19" s="12">
        <v>-170000</v>
      </c>
      <c r="H19" s="56">
        <v>-150000</v>
      </c>
      <c r="I19" s="56">
        <v>-150000</v>
      </c>
      <c r="J19" s="10">
        <f t="shared" si="0"/>
        <v>-150000</v>
      </c>
    </row>
    <row r="20" spans="1:10" x14ac:dyDescent="0.25">
      <c r="A20" s="183" t="s">
        <v>16</v>
      </c>
      <c r="B20" s="184"/>
      <c r="C20" s="185"/>
      <c r="E20" s="11">
        <v>-100000</v>
      </c>
      <c r="F20" s="9">
        <v>-160000</v>
      </c>
      <c r="G20" s="12">
        <v>-198000</v>
      </c>
      <c r="H20" s="56">
        <v>-267000</v>
      </c>
      <c r="I20" s="56">
        <v>-200000</v>
      </c>
      <c r="J20" s="10">
        <f t="shared" si="0"/>
        <v>-185000</v>
      </c>
    </row>
    <row r="21" spans="1:10" x14ac:dyDescent="0.25">
      <c r="A21" s="176" t="s">
        <v>17</v>
      </c>
      <c r="B21" s="177"/>
      <c r="C21" s="178"/>
      <c r="E21" s="11">
        <v>-30000</v>
      </c>
      <c r="F21" s="9">
        <v>-18000</v>
      </c>
      <c r="G21" s="12">
        <v>-22000</v>
      </c>
      <c r="H21" s="56">
        <v>-25000</v>
      </c>
      <c r="I21" s="56">
        <v>-25000</v>
      </c>
      <c r="J21" s="10">
        <f t="shared" si="0"/>
        <v>-24000</v>
      </c>
    </row>
    <row r="22" spans="1:10" x14ac:dyDescent="0.25">
      <c r="A22" s="176" t="s">
        <v>18</v>
      </c>
      <c r="B22" s="177"/>
      <c r="C22" s="178"/>
      <c r="E22" s="11">
        <v>-145000</v>
      </c>
      <c r="F22" s="9">
        <v>-170000</v>
      </c>
      <c r="G22" s="12">
        <v>-80000</v>
      </c>
      <c r="H22" s="56">
        <v>-90000</v>
      </c>
      <c r="I22" s="56">
        <v>-110000</v>
      </c>
      <c r="J22" s="10">
        <f t="shared" si="0"/>
        <v>-119000</v>
      </c>
    </row>
    <row r="23" spans="1:10" x14ac:dyDescent="0.25">
      <c r="A23" s="176" t="s">
        <v>19</v>
      </c>
      <c r="B23" s="177"/>
      <c r="C23" s="178"/>
      <c r="E23" s="11">
        <v>-10000</v>
      </c>
      <c r="F23" s="9">
        <v>-10000</v>
      </c>
      <c r="G23" s="12">
        <v>-15240</v>
      </c>
      <c r="H23" s="56">
        <v>-25000</v>
      </c>
      <c r="I23" s="56">
        <v>-11000</v>
      </c>
      <c r="J23" s="10">
        <f t="shared" si="0"/>
        <v>-14248</v>
      </c>
    </row>
    <row r="24" spans="1:10" x14ac:dyDescent="0.25">
      <c r="A24" s="176" t="s">
        <v>20</v>
      </c>
      <c r="B24" s="177"/>
      <c r="C24" s="178"/>
      <c r="E24" s="11">
        <v>-10000</v>
      </c>
      <c r="F24" s="9">
        <v>-15000</v>
      </c>
      <c r="G24" s="12">
        <v>-30000</v>
      </c>
      <c r="H24" s="56">
        <v>-25000</v>
      </c>
      <c r="I24" s="56">
        <v>-8500</v>
      </c>
      <c r="J24" s="10">
        <f t="shared" si="0"/>
        <v>-17700</v>
      </c>
    </row>
    <row r="25" spans="1:10" x14ac:dyDescent="0.25">
      <c r="A25" s="176" t="s">
        <v>21</v>
      </c>
      <c r="B25" s="177"/>
      <c r="C25" s="178"/>
      <c r="E25" s="11">
        <v>-10000</v>
      </c>
      <c r="F25" s="9">
        <v>-25000</v>
      </c>
      <c r="G25" s="12">
        <v>-25000</v>
      </c>
      <c r="H25" s="56">
        <v>-10000</v>
      </c>
      <c r="I25" s="56">
        <v>-44000</v>
      </c>
      <c r="J25" s="10">
        <f t="shared" si="0"/>
        <v>-22800</v>
      </c>
    </row>
    <row r="26" spans="1:10" x14ac:dyDescent="0.25">
      <c r="A26" s="179" t="s">
        <v>22</v>
      </c>
      <c r="B26" s="180"/>
      <c r="C26" s="181"/>
      <c r="E26" s="11">
        <v>-5000</v>
      </c>
      <c r="F26" s="9">
        <v>-15000</v>
      </c>
      <c r="G26" s="12">
        <v>-15000</v>
      </c>
      <c r="H26" s="56">
        <v>-15000</v>
      </c>
      <c r="I26" s="56">
        <v>-15000</v>
      </c>
      <c r="J26" s="10">
        <f t="shared" si="0"/>
        <v>-13000</v>
      </c>
    </row>
    <row r="27" spans="1:10" x14ac:dyDescent="0.25">
      <c r="A27" s="176" t="s">
        <v>23</v>
      </c>
      <c r="B27" s="177"/>
      <c r="C27" s="178"/>
      <c r="E27" s="11">
        <v>-5000</v>
      </c>
      <c r="F27" s="9">
        <v>-15000</v>
      </c>
      <c r="G27" s="12">
        <v>-55000</v>
      </c>
      <c r="H27" s="56">
        <v>-15000</v>
      </c>
      <c r="I27" s="56">
        <v>-15000</v>
      </c>
      <c r="J27" s="10">
        <f t="shared" si="0"/>
        <v>-21000</v>
      </c>
    </row>
    <row r="28" spans="1:10" x14ac:dyDescent="0.25">
      <c r="A28" s="29" t="s">
        <v>24</v>
      </c>
      <c r="B28" s="30"/>
      <c r="C28" s="30"/>
      <c r="E28" s="32">
        <f>SUM(E19:E27)</f>
        <v>-435000</v>
      </c>
      <c r="F28" s="32">
        <f>SUM(F19:F27)</f>
        <v>-588000</v>
      </c>
      <c r="G28" s="32">
        <f>SUM(G19:G27)</f>
        <v>-610240</v>
      </c>
      <c r="H28" s="64">
        <f>SUM(H19:H27)</f>
        <v>-622000</v>
      </c>
      <c r="I28" s="64">
        <f>SUM(I19:I27)</f>
        <v>-578500</v>
      </c>
      <c r="J28" s="10">
        <f t="shared" si="0"/>
        <v>-566748</v>
      </c>
    </row>
    <row r="29" spans="1:10" x14ac:dyDescent="0.25">
      <c r="A29" s="29" t="s">
        <v>25</v>
      </c>
      <c r="B29" s="30"/>
      <c r="C29" s="30"/>
      <c r="E29" s="30"/>
      <c r="F29" s="9"/>
      <c r="G29" s="12"/>
      <c r="H29" s="56"/>
      <c r="I29" s="56"/>
      <c r="J29" s="10">
        <f t="shared" si="0"/>
        <v>0</v>
      </c>
    </row>
    <row r="30" spans="1:10" x14ac:dyDescent="0.25">
      <c r="A30" s="172" t="s">
        <v>26</v>
      </c>
      <c r="B30" s="173"/>
      <c r="C30" s="174"/>
      <c r="E30" s="9">
        <v>-5000</v>
      </c>
      <c r="F30" s="9">
        <v>-5000</v>
      </c>
      <c r="G30" s="12">
        <v>-6000</v>
      </c>
      <c r="H30" s="56">
        <v>-5000</v>
      </c>
      <c r="I30" s="56">
        <v>-5000</v>
      </c>
      <c r="J30" s="10">
        <f t="shared" si="0"/>
        <v>-5200</v>
      </c>
    </row>
    <row r="31" spans="1:10" x14ac:dyDescent="0.25">
      <c r="A31" s="172" t="s">
        <v>61</v>
      </c>
      <c r="B31" s="173"/>
      <c r="C31" s="174"/>
      <c r="E31" s="9">
        <v>-12000</v>
      </c>
      <c r="F31" s="9">
        <v>-15000</v>
      </c>
      <c r="G31" s="12">
        <v>-15000</v>
      </c>
      <c r="H31" s="56">
        <v>-15000</v>
      </c>
      <c r="I31" s="56">
        <v>-15000</v>
      </c>
      <c r="J31" s="10">
        <f t="shared" si="0"/>
        <v>-14400</v>
      </c>
    </row>
    <row r="32" spans="1:10" x14ac:dyDescent="0.25">
      <c r="A32" s="172" t="s">
        <v>28</v>
      </c>
      <c r="B32" s="173"/>
      <c r="C32" s="174"/>
      <c r="E32" s="9">
        <v>-5000</v>
      </c>
      <c r="F32" s="9">
        <v>-10000</v>
      </c>
      <c r="G32" s="12">
        <v>-5000</v>
      </c>
      <c r="H32" s="56">
        <v>0</v>
      </c>
      <c r="I32" s="56">
        <v>-4000</v>
      </c>
      <c r="J32" s="10">
        <f t="shared" si="0"/>
        <v>-4800</v>
      </c>
    </row>
    <row r="33" spans="1:10" x14ac:dyDescent="0.25">
      <c r="A33" s="172" t="s">
        <v>29</v>
      </c>
      <c r="B33" s="173"/>
      <c r="C33" s="174"/>
      <c r="E33" s="9">
        <v>-3000</v>
      </c>
      <c r="F33" s="9">
        <v>-1500</v>
      </c>
      <c r="G33" s="12">
        <v>-1500</v>
      </c>
      <c r="H33" s="56">
        <v>-1500</v>
      </c>
      <c r="I33" s="56">
        <v>-1500</v>
      </c>
      <c r="J33" s="10">
        <f t="shared" si="0"/>
        <v>-1800</v>
      </c>
    </row>
    <row r="34" spans="1:10" x14ac:dyDescent="0.25">
      <c r="A34" s="172" t="s">
        <v>30</v>
      </c>
      <c r="B34" s="173"/>
      <c r="C34" s="174"/>
      <c r="E34" s="9">
        <v>-6000</v>
      </c>
      <c r="F34" s="9">
        <v>-5000</v>
      </c>
      <c r="G34" s="12">
        <v>-10000</v>
      </c>
      <c r="H34" s="56">
        <v>-10000</v>
      </c>
      <c r="I34" s="56">
        <v>-65000</v>
      </c>
      <c r="J34" s="10">
        <f t="shared" si="0"/>
        <v>-19200</v>
      </c>
    </row>
    <row r="35" spans="1:10" x14ac:dyDescent="0.25">
      <c r="A35" s="172" t="s">
        <v>31</v>
      </c>
      <c r="B35" s="173"/>
      <c r="C35" s="174"/>
      <c r="E35" s="9">
        <v>-17000</v>
      </c>
      <c r="F35" s="9">
        <v>-5000</v>
      </c>
      <c r="G35" s="12">
        <v>-10000</v>
      </c>
      <c r="H35" s="56">
        <v>-8000</v>
      </c>
      <c r="I35" s="56">
        <v>-7000</v>
      </c>
      <c r="J35" s="10">
        <f t="shared" si="0"/>
        <v>-9400</v>
      </c>
    </row>
    <row r="36" spans="1:10" x14ac:dyDescent="0.25">
      <c r="A36" s="172" t="s">
        <v>32</v>
      </c>
      <c r="B36" s="173"/>
      <c r="C36" s="174"/>
      <c r="E36" s="9">
        <v>-4000</v>
      </c>
      <c r="F36" s="9">
        <v>-5000</v>
      </c>
      <c r="G36" s="12">
        <v>-5000</v>
      </c>
      <c r="H36" s="56">
        <v>-5000</v>
      </c>
      <c r="I36" s="56">
        <v>-5000</v>
      </c>
      <c r="J36" s="10">
        <f t="shared" si="0"/>
        <v>-4800</v>
      </c>
    </row>
    <row r="37" spans="1:10" x14ac:dyDescent="0.25">
      <c r="A37" s="172" t="s">
        <v>33</v>
      </c>
      <c r="B37" s="173"/>
      <c r="C37" s="174"/>
      <c r="E37" s="9">
        <v>0</v>
      </c>
      <c r="F37" s="9">
        <v>-2500</v>
      </c>
      <c r="G37" s="12">
        <v>-1500</v>
      </c>
      <c r="H37" s="56">
        <v>-1500</v>
      </c>
      <c r="I37" s="56">
        <v>-1500</v>
      </c>
      <c r="J37" s="10">
        <f t="shared" si="0"/>
        <v>-1400</v>
      </c>
    </row>
    <row r="38" spans="1:10" x14ac:dyDescent="0.25">
      <c r="A38" s="175" t="s">
        <v>34</v>
      </c>
      <c r="B38" s="175"/>
      <c r="C38" s="175"/>
      <c r="E38" s="34">
        <f>SUM(E30:E37)</f>
        <v>-52000</v>
      </c>
      <c r="F38" s="34">
        <f>SUM(F30:F37)</f>
        <v>-49000</v>
      </c>
      <c r="G38" s="34">
        <f>SUM(G30:G37)</f>
        <v>-54000</v>
      </c>
      <c r="H38" s="57">
        <f>SUM(H30:H37)</f>
        <v>-46000</v>
      </c>
      <c r="I38" s="57">
        <f t="shared" ref="I38" si="1">SUM(I30:I37)</f>
        <v>-104000</v>
      </c>
      <c r="J38" s="10">
        <f t="shared" si="0"/>
        <v>-61000</v>
      </c>
    </row>
    <row r="39" spans="1:10" x14ac:dyDescent="0.25">
      <c r="A39" s="175" t="s">
        <v>35</v>
      </c>
      <c r="B39" s="175"/>
      <c r="C39" s="175"/>
      <c r="E39" s="36"/>
      <c r="F39" s="36"/>
      <c r="G39" s="12"/>
      <c r="H39" s="56"/>
      <c r="I39" s="56"/>
      <c r="J39" s="10">
        <f t="shared" si="0"/>
        <v>0</v>
      </c>
    </row>
    <row r="40" spans="1:10" x14ac:dyDescent="0.25">
      <c r="A40" s="182" t="s">
        <v>36</v>
      </c>
      <c r="B40" s="182"/>
      <c r="C40" s="182"/>
      <c r="E40" s="36"/>
      <c r="F40" s="36"/>
      <c r="G40" s="17">
        <v>-15000</v>
      </c>
      <c r="H40" s="62">
        <v>-6000</v>
      </c>
      <c r="I40" s="62">
        <v>-6000</v>
      </c>
      <c r="J40" s="10">
        <f t="shared" si="0"/>
        <v>-5400</v>
      </c>
    </row>
    <row r="41" spans="1:10" x14ac:dyDescent="0.25">
      <c r="A41" s="182" t="s">
        <v>37</v>
      </c>
      <c r="B41" s="182"/>
      <c r="C41" s="182"/>
      <c r="E41" s="36"/>
      <c r="F41" s="36"/>
      <c r="G41" s="17">
        <v>-5000</v>
      </c>
      <c r="H41" s="62">
        <v>-5000</v>
      </c>
      <c r="I41" s="62">
        <v>-5000</v>
      </c>
      <c r="J41" s="10">
        <f t="shared" si="0"/>
        <v>-3000</v>
      </c>
    </row>
    <row r="42" spans="1:10" x14ac:dyDescent="0.25">
      <c r="A42" s="175" t="s">
        <v>38</v>
      </c>
      <c r="B42" s="175"/>
      <c r="C42" s="175"/>
      <c r="E42" s="15">
        <f>E38</f>
        <v>-52000</v>
      </c>
      <c r="F42" s="15">
        <f t="shared" ref="F42" si="2">F38</f>
        <v>-49000</v>
      </c>
      <c r="G42" s="20">
        <f>SUM(G40:G41)</f>
        <v>-20000</v>
      </c>
      <c r="H42" s="55">
        <f>SUM(H40:H41)</f>
        <v>-11000</v>
      </c>
      <c r="I42" s="55">
        <f>SUM(I40:I41)</f>
        <v>-11000</v>
      </c>
      <c r="J42" s="10">
        <f t="shared" si="0"/>
        <v>-28600</v>
      </c>
    </row>
    <row r="43" spans="1:10" x14ac:dyDescent="0.25">
      <c r="A43" s="170" t="s">
        <v>39</v>
      </c>
      <c r="B43" s="170"/>
      <c r="C43" s="170"/>
      <c r="E43" s="39">
        <v>-515000</v>
      </c>
      <c r="F43" s="40">
        <f>F28+F38</f>
        <v>-637000</v>
      </c>
      <c r="G43" s="20">
        <f>G28+G38+G42</f>
        <v>-684240</v>
      </c>
      <c r="H43" s="55">
        <f>H28+H38+H42</f>
        <v>-679000</v>
      </c>
      <c r="I43" s="55">
        <f>I28+I38+I42</f>
        <v>-693500</v>
      </c>
      <c r="J43" s="10">
        <f t="shared" si="0"/>
        <v>-641748</v>
      </c>
    </row>
    <row r="44" spans="1:10" ht="26.25" customHeight="1" x14ac:dyDescent="0.25">
      <c r="A44" s="171" t="s">
        <v>40</v>
      </c>
      <c r="B44" s="171"/>
      <c r="C44" s="171"/>
      <c r="E44" s="121">
        <f>E16+E43</f>
        <v>0</v>
      </c>
      <c r="F44" s="121">
        <f>F16+F43</f>
        <v>-332000</v>
      </c>
      <c r="G44" s="20">
        <f>G16+G43</f>
        <v>-230490</v>
      </c>
      <c r="H44" s="55">
        <f>H16+H43</f>
        <v>-192000</v>
      </c>
      <c r="I44" s="55">
        <f>I16+I43</f>
        <v>-270000</v>
      </c>
      <c r="J44" s="10">
        <f t="shared" si="0"/>
        <v>-204898</v>
      </c>
    </row>
    <row r="45" spans="1:10" ht="18.75" customHeight="1" x14ac:dyDescent="0.25">
      <c r="A45" s="170" t="s">
        <v>41</v>
      </c>
      <c r="B45" s="170"/>
      <c r="C45" s="170"/>
      <c r="E45" s="42">
        <v>0</v>
      </c>
      <c r="F45" s="21">
        <f>F16+F44</f>
        <v>-27000</v>
      </c>
      <c r="G45" s="41"/>
      <c r="H45" s="65"/>
      <c r="I45" s="65"/>
      <c r="J45" s="10">
        <f t="shared" si="0"/>
        <v>-5400</v>
      </c>
    </row>
    <row r="46" spans="1:10" x14ac:dyDescent="0.25">
      <c r="A46" s="171" t="s">
        <v>42</v>
      </c>
      <c r="B46" s="171"/>
      <c r="C46" s="171"/>
      <c r="E46" s="42">
        <v>0</v>
      </c>
      <c r="F46" s="21">
        <v>0</v>
      </c>
      <c r="G46" s="41"/>
      <c r="H46" s="65"/>
      <c r="I46" s="65"/>
      <c r="J46" s="10">
        <f t="shared" si="0"/>
        <v>0</v>
      </c>
    </row>
    <row r="47" spans="1:10" x14ac:dyDescent="0.25">
      <c r="A47" s="170" t="s">
        <v>43</v>
      </c>
      <c r="B47" s="170"/>
      <c r="C47" s="170"/>
      <c r="E47" s="42">
        <v>0</v>
      </c>
      <c r="F47" s="21">
        <v>0</v>
      </c>
      <c r="G47" s="41"/>
      <c r="H47" s="65"/>
      <c r="I47" s="65"/>
      <c r="J47" s="10">
        <f t="shared" si="0"/>
        <v>0</v>
      </c>
    </row>
    <row r="48" spans="1:10" x14ac:dyDescent="0.25">
      <c r="A48" s="170" t="s">
        <v>44</v>
      </c>
      <c r="B48" s="170"/>
      <c r="C48" s="170"/>
      <c r="E48" s="42">
        <v>0</v>
      </c>
      <c r="F48" s="21">
        <v>0</v>
      </c>
      <c r="G48" s="43"/>
      <c r="H48" s="66"/>
      <c r="I48" s="66"/>
      <c r="J48" s="10">
        <f t="shared" si="0"/>
        <v>0</v>
      </c>
    </row>
    <row r="49" spans="1:13" x14ac:dyDescent="0.25">
      <c r="A49" s="171" t="s">
        <v>45</v>
      </c>
      <c r="B49" s="171"/>
      <c r="C49" s="171"/>
      <c r="E49" s="42">
        <v>0</v>
      </c>
      <c r="F49" s="21">
        <v>433000</v>
      </c>
      <c r="G49" s="20">
        <v>-230490</v>
      </c>
      <c r="H49" s="55">
        <f>H44</f>
        <v>-192000</v>
      </c>
      <c r="I49" s="55">
        <f>I44</f>
        <v>-270000</v>
      </c>
      <c r="J49" s="10">
        <f t="shared" si="0"/>
        <v>-51898</v>
      </c>
    </row>
    <row r="50" spans="1:13" x14ac:dyDescent="0.25">
      <c r="A50" s="44"/>
      <c r="B50" s="44"/>
      <c r="C50" s="44"/>
      <c r="E50" s="44"/>
      <c r="F50" s="44"/>
      <c r="G50" s="44"/>
      <c r="H50" s="58"/>
      <c r="I50" s="58"/>
      <c r="J50" s="44"/>
    </row>
    <row r="51" spans="1:13" ht="22.5" x14ac:dyDescent="0.25">
      <c r="A51" s="44"/>
      <c r="B51" s="44"/>
      <c r="C51" s="44"/>
      <c r="E51" s="45" t="s">
        <v>78</v>
      </c>
      <c r="F51" s="45" t="s">
        <v>77</v>
      </c>
      <c r="G51" s="45" t="s">
        <v>74</v>
      </c>
      <c r="H51" s="59" t="s">
        <v>46</v>
      </c>
      <c r="I51" s="59" t="s">
        <v>57</v>
      </c>
      <c r="J51" s="46" t="s">
        <v>87</v>
      </c>
    </row>
    <row r="52" spans="1:13" x14ac:dyDescent="0.25">
      <c r="M52" s="1"/>
    </row>
    <row r="53" spans="1:13" x14ac:dyDescent="0.25">
      <c r="M53" s="113"/>
    </row>
  </sheetData>
  <mergeCells count="46">
    <mergeCell ref="A2:C2"/>
    <mergeCell ref="A3:C3"/>
    <mergeCell ref="A4:C4"/>
    <mergeCell ref="A5:C5"/>
    <mergeCell ref="A6:C6"/>
    <mergeCell ref="A18:C18"/>
    <mergeCell ref="A7:C7"/>
    <mergeCell ref="A8:C8"/>
    <mergeCell ref="A9:C9"/>
    <mergeCell ref="A10:C10"/>
    <mergeCell ref="A11:C11"/>
    <mergeCell ref="A12:C12"/>
    <mergeCell ref="A13:C13"/>
    <mergeCell ref="A14:C14"/>
    <mergeCell ref="A15:C15"/>
    <mergeCell ref="A16:C16"/>
    <mergeCell ref="A17:C17"/>
    <mergeCell ref="A32:C32"/>
    <mergeCell ref="A19:C19"/>
    <mergeCell ref="A20:C20"/>
    <mergeCell ref="A21:C21"/>
    <mergeCell ref="A22:C22"/>
    <mergeCell ref="A23:C23"/>
    <mergeCell ref="A24:C24"/>
    <mergeCell ref="A25:C25"/>
    <mergeCell ref="A26:C26"/>
    <mergeCell ref="A27:C27"/>
    <mergeCell ref="A30:C30"/>
    <mergeCell ref="A31:C31"/>
    <mergeCell ref="A44:C44"/>
    <mergeCell ref="A33:C33"/>
    <mergeCell ref="A34:C34"/>
    <mergeCell ref="A35:C35"/>
    <mergeCell ref="A36:C36"/>
    <mergeCell ref="A37:C37"/>
    <mergeCell ref="A38:C38"/>
    <mergeCell ref="A39:C39"/>
    <mergeCell ref="A40:C40"/>
    <mergeCell ref="A41:C41"/>
    <mergeCell ref="A42:C42"/>
    <mergeCell ref="A43:C43"/>
    <mergeCell ref="A45:C45"/>
    <mergeCell ref="A46:C46"/>
    <mergeCell ref="A47:C47"/>
    <mergeCell ref="A48:C48"/>
    <mergeCell ref="A49:C49"/>
  </mergeCells>
  <phoneticPr fontId="18" type="noConversion"/>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B0935B-C750-4C88-BE18-0E3AA75E5869}">
  <dimension ref="A1:P53"/>
  <sheetViews>
    <sheetView workbookViewId="0">
      <selection activeCell="K4" sqref="K4:K49"/>
    </sheetView>
  </sheetViews>
  <sheetFormatPr defaultRowHeight="15" x14ac:dyDescent="0.25"/>
  <cols>
    <col min="3" max="3" width="9.85546875" customWidth="1"/>
    <col min="4" max="4" width="3" customWidth="1"/>
    <col min="5" max="9" width="9.28515625" customWidth="1"/>
    <col min="11" max="11" width="9.5703125" bestFit="1" customWidth="1"/>
    <col min="12" max="12" width="11.140625" customWidth="1"/>
    <col min="13" max="13" width="10.42578125" customWidth="1"/>
    <col min="14" max="14" width="11.140625" customWidth="1"/>
  </cols>
  <sheetData>
    <row r="1" spans="1:12" x14ac:dyDescent="0.25">
      <c r="A1" s="1"/>
      <c r="B1" s="1"/>
      <c r="C1" s="1"/>
      <c r="D1" s="1"/>
      <c r="E1" s="1"/>
      <c r="F1" s="1"/>
      <c r="G1" s="1"/>
      <c r="H1" s="1"/>
      <c r="I1" s="1"/>
    </row>
    <row r="2" spans="1:12" ht="22.5" x14ac:dyDescent="0.25">
      <c r="A2" s="198"/>
      <c r="B2" s="198"/>
      <c r="C2" s="198"/>
      <c r="D2" s="4"/>
      <c r="E2" s="3" t="s">
        <v>73</v>
      </c>
      <c r="F2" s="3" t="s">
        <v>71</v>
      </c>
      <c r="G2" s="3" t="s">
        <v>68</v>
      </c>
      <c r="H2" s="3" t="s">
        <v>66</v>
      </c>
      <c r="I2" s="3" t="s">
        <v>65</v>
      </c>
      <c r="J2" s="3" t="s">
        <v>64</v>
      </c>
      <c r="K2" s="3" t="s">
        <v>90</v>
      </c>
      <c r="L2" s="120" t="s">
        <v>89</v>
      </c>
    </row>
    <row r="3" spans="1:12" ht="26.25" customHeight="1" x14ac:dyDescent="0.25">
      <c r="A3" s="199" t="s">
        <v>4</v>
      </c>
      <c r="B3" s="199"/>
      <c r="C3" s="199"/>
      <c r="D3" s="118"/>
      <c r="E3" s="100"/>
    </row>
    <row r="4" spans="1:12" x14ac:dyDescent="0.25">
      <c r="A4" s="187" t="s">
        <v>5</v>
      </c>
      <c r="B4" s="187"/>
      <c r="C4" s="187"/>
      <c r="D4" s="90"/>
      <c r="E4" s="103">
        <v>0</v>
      </c>
      <c r="F4" s="103">
        <v>0</v>
      </c>
      <c r="G4" s="28">
        <v>19000</v>
      </c>
      <c r="H4" s="91">
        <v>0</v>
      </c>
      <c r="I4" s="91">
        <v>0</v>
      </c>
      <c r="J4" s="7">
        <v>0</v>
      </c>
      <c r="K4" s="7">
        <v>0</v>
      </c>
      <c r="L4" s="131">
        <f>SUM(E4:K4)/7</f>
        <v>2714.2857142857142</v>
      </c>
    </row>
    <row r="5" spans="1:12" x14ac:dyDescent="0.25">
      <c r="A5" s="187" t="s">
        <v>55</v>
      </c>
      <c r="B5" s="187"/>
      <c r="C5" s="187"/>
      <c r="D5" s="90"/>
      <c r="E5" s="103">
        <v>150000</v>
      </c>
      <c r="F5" s="103">
        <v>145000</v>
      </c>
      <c r="G5" s="28">
        <v>151750</v>
      </c>
      <c r="H5" s="28">
        <v>75276</v>
      </c>
      <c r="I5" s="28">
        <v>71526</v>
      </c>
      <c r="J5" s="11">
        <v>17450</v>
      </c>
      <c r="K5" s="129">
        <v>86632</v>
      </c>
      <c r="L5" s="131">
        <f>SUM(E5:K5)/7</f>
        <v>99662</v>
      </c>
    </row>
    <row r="6" spans="1:12" x14ac:dyDescent="0.25">
      <c r="A6" s="194" t="s">
        <v>56</v>
      </c>
      <c r="B6" s="195"/>
      <c r="C6" s="196"/>
      <c r="D6" s="90"/>
      <c r="E6" s="103"/>
      <c r="F6" s="103"/>
      <c r="G6" s="91">
        <v>0</v>
      </c>
      <c r="H6" s="92"/>
      <c r="I6" s="92"/>
      <c r="J6" s="11">
        <v>8000</v>
      </c>
      <c r="K6" s="130">
        <v>0</v>
      </c>
      <c r="L6" s="131">
        <f>SUM(E6:K6)/7</f>
        <v>1142.8571428571429</v>
      </c>
    </row>
    <row r="7" spans="1:12" ht="23.25" customHeight="1" x14ac:dyDescent="0.25">
      <c r="A7" s="187" t="s">
        <v>6</v>
      </c>
      <c r="B7" s="187"/>
      <c r="C7" s="187"/>
      <c r="D7" s="119"/>
      <c r="E7" s="115">
        <v>20000</v>
      </c>
      <c r="F7" s="103">
        <v>7540</v>
      </c>
      <c r="G7" s="88"/>
      <c r="H7" s="11">
        <v>0</v>
      </c>
      <c r="I7" s="11">
        <v>0</v>
      </c>
      <c r="J7" s="11">
        <v>0</v>
      </c>
      <c r="K7" s="129">
        <v>0</v>
      </c>
      <c r="L7" s="131">
        <f t="shared" ref="L7:L49" si="0">SUM(E7:K7)/7</f>
        <v>3934.2857142857142</v>
      </c>
    </row>
    <row r="8" spans="1:12" x14ac:dyDescent="0.25">
      <c r="A8" s="187" t="s">
        <v>7</v>
      </c>
      <c r="B8" s="187"/>
      <c r="C8" s="187"/>
      <c r="D8" s="90"/>
      <c r="E8" s="103">
        <v>0</v>
      </c>
      <c r="F8" s="101">
        <v>0</v>
      </c>
      <c r="G8" s="28">
        <v>8000</v>
      </c>
      <c r="H8" s="28">
        <v>9090</v>
      </c>
      <c r="I8" s="28">
        <v>3960</v>
      </c>
      <c r="J8" s="11">
        <v>5910</v>
      </c>
      <c r="K8" s="11">
        <v>12960</v>
      </c>
      <c r="L8" s="131">
        <f t="shared" si="0"/>
        <v>5702.8571428571431</v>
      </c>
    </row>
    <row r="9" spans="1:12" x14ac:dyDescent="0.25">
      <c r="A9" s="188" t="s">
        <v>8</v>
      </c>
      <c r="B9" s="188"/>
      <c r="C9" s="188"/>
      <c r="D9" s="90"/>
      <c r="E9" s="104">
        <f>E4+E5+E6+E7+E8</f>
        <v>170000</v>
      </c>
      <c r="F9" s="104">
        <f>F4+F5+F6+F7</f>
        <v>152540</v>
      </c>
      <c r="G9" s="93">
        <v>178750</v>
      </c>
      <c r="H9" s="93">
        <v>84366</v>
      </c>
      <c r="I9" s="93">
        <v>75486</v>
      </c>
      <c r="J9" s="13">
        <f>SUM(J4:J8)</f>
        <v>31360</v>
      </c>
      <c r="K9" s="13">
        <f>SUM(K4:K8)</f>
        <v>99592</v>
      </c>
      <c r="L9" s="132">
        <f t="shared" si="0"/>
        <v>113156.28571428571</v>
      </c>
    </row>
    <row r="10" spans="1:12" ht="22.15" customHeight="1" x14ac:dyDescent="0.25">
      <c r="A10" s="189" t="s">
        <v>9</v>
      </c>
      <c r="B10" s="189"/>
      <c r="C10" s="189"/>
      <c r="D10" s="90"/>
      <c r="E10" s="105">
        <v>80000</v>
      </c>
      <c r="F10" s="105">
        <v>80000</v>
      </c>
      <c r="G10" s="94">
        <v>85250</v>
      </c>
      <c r="H10" s="94">
        <v>99000</v>
      </c>
      <c r="I10" s="94">
        <v>80000</v>
      </c>
      <c r="J10" s="16">
        <v>78000</v>
      </c>
      <c r="K10" s="16">
        <v>81500</v>
      </c>
      <c r="L10" s="131">
        <f t="shared" si="0"/>
        <v>83392.857142857145</v>
      </c>
    </row>
    <row r="11" spans="1:12" x14ac:dyDescent="0.25">
      <c r="A11" s="188" t="s">
        <v>10</v>
      </c>
      <c r="B11" s="188"/>
      <c r="C11" s="188"/>
      <c r="D11" s="90"/>
      <c r="E11" s="104">
        <f t="shared" ref="E11" si="1">E10</f>
        <v>80000</v>
      </c>
      <c r="F11" s="104">
        <f t="shared" ref="F11" si="2">F10</f>
        <v>80000</v>
      </c>
      <c r="G11" s="93">
        <v>85250</v>
      </c>
      <c r="H11" s="93">
        <v>99000</v>
      </c>
      <c r="I11" s="93">
        <v>80000</v>
      </c>
      <c r="J11" s="19">
        <f>J10</f>
        <v>78000</v>
      </c>
      <c r="K11" s="19">
        <f>K10</f>
        <v>81500</v>
      </c>
      <c r="L11" s="132">
        <f t="shared" si="0"/>
        <v>83392.857142857145</v>
      </c>
    </row>
    <row r="12" spans="1:12" ht="26.25" customHeight="1" x14ac:dyDescent="0.25">
      <c r="A12" s="170" t="s">
        <v>59</v>
      </c>
      <c r="B12" s="190"/>
      <c r="C12" s="190"/>
      <c r="D12" s="119"/>
      <c r="E12" s="116"/>
      <c r="F12" s="101"/>
      <c r="G12" s="88"/>
      <c r="H12" s="92"/>
      <c r="I12" s="92"/>
      <c r="J12" s="16"/>
      <c r="K12" s="16"/>
      <c r="L12" s="131"/>
    </row>
    <row r="13" spans="1:12" ht="15" customHeight="1" x14ac:dyDescent="0.25">
      <c r="A13" s="191" t="s">
        <v>58</v>
      </c>
      <c r="B13" s="192"/>
      <c r="C13" s="193"/>
      <c r="D13" s="90"/>
      <c r="E13" s="103">
        <v>225000</v>
      </c>
      <c r="F13" s="103">
        <v>245000</v>
      </c>
      <c r="G13" s="94">
        <v>231089</v>
      </c>
      <c r="H13" s="94">
        <v>238909</v>
      </c>
      <c r="I13" s="94">
        <v>234255</v>
      </c>
      <c r="J13" s="16">
        <v>130878.5</v>
      </c>
      <c r="K13" s="16">
        <v>289883</v>
      </c>
      <c r="L13" s="131">
        <f t="shared" si="0"/>
        <v>227859.21428571429</v>
      </c>
    </row>
    <row r="14" spans="1:12" ht="15" customHeight="1" x14ac:dyDescent="0.25">
      <c r="A14" s="194" t="s">
        <v>60</v>
      </c>
      <c r="B14" s="195"/>
      <c r="C14" s="196"/>
      <c r="D14" s="90"/>
      <c r="E14" s="103">
        <v>30000</v>
      </c>
      <c r="F14" s="103">
        <v>40000</v>
      </c>
      <c r="G14" s="28">
        <v>33561</v>
      </c>
      <c r="H14" s="28">
        <v>50182</v>
      </c>
      <c r="I14" s="28">
        <v>44654</v>
      </c>
      <c r="J14" s="11">
        <v>45823</v>
      </c>
      <c r="K14" s="11">
        <v>57655</v>
      </c>
      <c r="L14" s="131">
        <f t="shared" si="0"/>
        <v>43125</v>
      </c>
    </row>
    <row r="15" spans="1:12" x14ac:dyDescent="0.25">
      <c r="A15" s="188" t="s">
        <v>11</v>
      </c>
      <c r="B15" s="188"/>
      <c r="C15" s="188"/>
      <c r="D15" s="90"/>
      <c r="E15" s="104">
        <f t="shared" ref="E15" si="3">E13+E14</f>
        <v>255000</v>
      </c>
      <c r="F15" s="104">
        <f t="shared" ref="F15" si="4">F13+F14</f>
        <v>285000</v>
      </c>
      <c r="G15" s="93">
        <v>264650</v>
      </c>
      <c r="H15" s="93">
        <v>289091</v>
      </c>
      <c r="I15" s="93">
        <v>278909</v>
      </c>
      <c r="J15" s="19">
        <f>J13+J14</f>
        <v>176701.5</v>
      </c>
      <c r="K15" s="19">
        <f>SUM(K13:K14)</f>
        <v>347538</v>
      </c>
      <c r="L15" s="132">
        <f t="shared" si="0"/>
        <v>270984.21428571426</v>
      </c>
    </row>
    <row r="16" spans="1:12" x14ac:dyDescent="0.25">
      <c r="A16" s="171" t="s">
        <v>12</v>
      </c>
      <c r="B16" s="171"/>
      <c r="C16" s="171"/>
      <c r="D16" s="90"/>
      <c r="E16" s="104">
        <f>E9+E11+E15</f>
        <v>505000</v>
      </c>
      <c r="F16" s="104">
        <f>F9+F11+F15</f>
        <v>517540</v>
      </c>
      <c r="G16" s="93">
        <v>528650</v>
      </c>
      <c r="H16" s="93">
        <v>472457</v>
      </c>
      <c r="I16" s="93">
        <v>434395</v>
      </c>
      <c r="J16" s="19">
        <f>J9+J11+J15</f>
        <v>286061.5</v>
      </c>
      <c r="K16" s="19">
        <f>K9+K11+K15</f>
        <v>528630</v>
      </c>
      <c r="L16" s="132">
        <f t="shared" si="0"/>
        <v>467533.35714285716</v>
      </c>
    </row>
    <row r="17" spans="1:12" x14ac:dyDescent="0.25">
      <c r="A17" s="197" t="s">
        <v>13</v>
      </c>
      <c r="B17" s="197"/>
      <c r="C17" s="197"/>
      <c r="D17" s="90"/>
      <c r="E17" s="103"/>
      <c r="F17" s="103"/>
      <c r="G17" s="95"/>
      <c r="H17" s="92"/>
      <c r="I17" s="95"/>
      <c r="J17" s="26"/>
      <c r="K17" s="26"/>
      <c r="L17" s="131"/>
    </row>
    <row r="18" spans="1:12" x14ac:dyDescent="0.25">
      <c r="A18" s="186" t="s">
        <v>14</v>
      </c>
      <c r="B18" s="186"/>
      <c r="C18" s="186"/>
      <c r="D18" s="119"/>
      <c r="E18" s="116"/>
      <c r="F18" s="103"/>
      <c r="G18" s="95"/>
      <c r="H18" s="92"/>
      <c r="I18" s="95"/>
      <c r="J18" s="26"/>
      <c r="K18" s="26"/>
      <c r="L18" s="131"/>
    </row>
    <row r="19" spans="1:12" x14ac:dyDescent="0.25">
      <c r="A19" s="176" t="s">
        <v>15</v>
      </c>
      <c r="B19" s="177"/>
      <c r="C19" s="178"/>
      <c r="D19" s="90"/>
      <c r="E19" s="103">
        <v>-110000</v>
      </c>
      <c r="F19" s="103">
        <v>-120000</v>
      </c>
      <c r="G19" s="28">
        <v>-113575</v>
      </c>
      <c r="H19" s="28">
        <v>-111504</v>
      </c>
      <c r="I19" s="28">
        <v>-130136.8</v>
      </c>
      <c r="J19" s="28">
        <v>-87860</v>
      </c>
      <c r="K19" s="28">
        <v>-184595.52</v>
      </c>
      <c r="L19" s="131">
        <f t="shared" si="0"/>
        <v>-122524.4742857143</v>
      </c>
    </row>
    <row r="20" spans="1:12" x14ac:dyDescent="0.25">
      <c r="A20" s="183" t="s">
        <v>16</v>
      </c>
      <c r="B20" s="184"/>
      <c r="C20" s="185"/>
      <c r="D20" s="90"/>
      <c r="E20" s="103">
        <v>-100000</v>
      </c>
      <c r="F20" s="103">
        <v>-120000</v>
      </c>
      <c r="G20" s="28">
        <v>-105000</v>
      </c>
      <c r="H20" s="28">
        <v>-91131</v>
      </c>
      <c r="I20" s="28">
        <v>-81008.399999999994</v>
      </c>
      <c r="J20" s="28">
        <v>-173432</v>
      </c>
      <c r="K20" s="28">
        <v>-242889</v>
      </c>
      <c r="L20" s="131">
        <f t="shared" si="0"/>
        <v>-130494.34285714287</v>
      </c>
    </row>
    <row r="21" spans="1:12" x14ac:dyDescent="0.25">
      <c r="A21" s="176" t="s">
        <v>17</v>
      </c>
      <c r="B21" s="177"/>
      <c r="C21" s="178"/>
      <c r="D21" s="90"/>
      <c r="E21" s="103">
        <v>-34000</v>
      </c>
      <c r="F21" s="103">
        <v>-20000</v>
      </c>
      <c r="G21" s="28">
        <v>-13244</v>
      </c>
      <c r="H21" s="28">
        <v>-19358</v>
      </c>
      <c r="I21" s="28">
        <v>-19354</v>
      </c>
      <c r="J21" s="28">
        <v>-14771</v>
      </c>
      <c r="K21" s="28">
        <v>-5450</v>
      </c>
      <c r="L21" s="131">
        <f t="shared" si="0"/>
        <v>-18025.285714285714</v>
      </c>
    </row>
    <row r="22" spans="1:12" x14ac:dyDescent="0.25">
      <c r="A22" s="176" t="s">
        <v>18</v>
      </c>
      <c r="B22" s="177"/>
      <c r="C22" s="178"/>
      <c r="D22" s="90"/>
      <c r="E22" s="103">
        <v>-153000</v>
      </c>
      <c r="F22" s="103">
        <v>-145000</v>
      </c>
      <c r="G22" s="28">
        <v>-168985</v>
      </c>
      <c r="H22" s="28">
        <v>-62820</v>
      </c>
      <c r="I22" s="28">
        <v>-105160</v>
      </c>
      <c r="J22" s="28">
        <v>-35870</v>
      </c>
      <c r="K22" s="28">
        <v>-102557</v>
      </c>
      <c r="L22" s="131">
        <f t="shared" si="0"/>
        <v>-110484.57142857143</v>
      </c>
    </row>
    <row r="23" spans="1:12" x14ac:dyDescent="0.25">
      <c r="A23" s="176" t="s">
        <v>19</v>
      </c>
      <c r="B23" s="177"/>
      <c r="C23" s="178"/>
      <c r="D23" s="90"/>
      <c r="E23" s="103">
        <v>-10000</v>
      </c>
      <c r="F23" s="103">
        <v>-10000</v>
      </c>
      <c r="G23" s="91">
        <v>0</v>
      </c>
      <c r="H23" s="28">
        <v>-4760</v>
      </c>
      <c r="I23" s="28">
        <v>-6150</v>
      </c>
      <c r="J23" s="28">
        <v>0</v>
      </c>
      <c r="K23" s="28">
        <v>0</v>
      </c>
      <c r="L23" s="131">
        <f t="shared" si="0"/>
        <v>-4415.7142857142853</v>
      </c>
    </row>
    <row r="24" spans="1:12" x14ac:dyDescent="0.25">
      <c r="A24" s="176" t="s">
        <v>20</v>
      </c>
      <c r="B24" s="177"/>
      <c r="C24" s="178"/>
      <c r="D24" s="90"/>
      <c r="E24" s="103">
        <v>-10000</v>
      </c>
      <c r="F24" s="103">
        <v>-10000</v>
      </c>
      <c r="G24" s="91">
        <v>0</v>
      </c>
      <c r="H24" s="91">
        <v>0</v>
      </c>
      <c r="I24" s="91">
        <v>0</v>
      </c>
      <c r="J24" s="28">
        <v>0</v>
      </c>
      <c r="K24" s="28">
        <v>0</v>
      </c>
      <c r="L24" s="131">
        <f t="shared" si="0"/>
        <v>-2857.1428571428573</v>
      </c>
    </row>
    <row r="25" spans="1:12" x14ac:dyDescent="0.25">
      <c r="A25" s="176" t="s">
        <v>21</v>
      </c>
      <c r="B25" s="177"/>
      <c r="C25" s="178"/>
      <c r="D25" s="90"/>
      <c r="E25" s="103">
        <v>0</v>
      </c>
      <c r="F25" s="103">
        <v>-10000</v>
      </c>
      <c r="G25" s="28">
        <v>-35882</v>
      </c>
      <c r="H25" s="28">
        <v>-23583</v>
      </c>
      <c r="I25" s="28">
        <v>-25575</v>
      </c>
      <c r="J25" s="28">
        <v>-15661.5</v>
      </c>
      <c r="K25" s="28">
        <v>0</v>
      </c>
      <c r="L25" s="131">
        <f t="shared" si="0"/>
        <v>-15814.5</v>
      </c>
    </row>
    <row r="26" spans="1:12" x14ac:dyDescent="0.25">
      <c r="A26" s="179" t="s">
        <v>22</v>
      </c>
      <c r="B26" s="180"/>
      <c r="C26" s="181"/>
      <c r="D26" s="90"/>
      <c r="E26" s="103">
        <v>0</v>
      </c>
      <c r="F26" s="103">
        <v>-5000</v>
      </c>
      <c r="G26" s="28">
        <v>-6260</v>
      </c>
      <c r="H26" s="28">
        <v>-1600</v>
      </c>
      <c r="I26" s="91">
        <v>0</v>
      </c>
      <c r="J26" s="28">
        <v>-7180</v>
      </c>
      <c r="K26" s="28">
        <v>0</v>
      </c>
      <c r="L26" s="131">
        <f t="shared" si="0"/>
        <v>-2862.8571428571427</v>
      </c>
    </row>
    <row r="27" spans="1:12" x14ac:dyDescent="0.25">
      <c r="A27" s="176" t="s">
        <v>23</v>
      </c>
      <c r="B27" s="177"/>
      <c r="C27" s="178"/>
      <c r="D27" s="90"/>
      <c r="E27" s="103">
        <v>0</v>
      </c>
      <c r="F27" s="103">
        <v>-5000</v>
      </c>
      <c r="G27" s="91">
        <v>0</v>
      </c>
      <c r="H27" s="28">
        <v>-3466.61</v>
      </c>
      <c r="I27" s="28">
        <v>-43000</v>
      </c>
      <c r="J27" s="28">
        <v>0</v>
      </c>
      <c r="K27" s="28">
        <v>-19155</v>
      </c>
      <c r="L27" s="131">
        <f t="shared" si="0"/>
        <v>-10088.801428571429</v>
      </c>
    </row>
    <row r="28" spans="1:12" x14ac:dyDescent="0.25">
      <c r="A28" s="29" t="s">
        <v>24</v>
      </c>
      <c r="B28" s="30"/>
      <c r="C28" s="30"/>
      <c r="D28" s="90"/>
      <c r="E28" s="106">
        <f t="shared" ref="E28:K28" si="5">SUM(E19:E27)</f>
        <v>-417000</v>
      </c>
      <c r="F28" s="106">
        <f t="shared" si="5"/>
        <v>-445000</v>
      </c>
      <c r="G28" s="89">
        <f t="shared" si="5"/>
        <v>-442946</v>
      </c>
      <c r="H28" s="97">
        <f t="shared" si="5"/>
        <v>-318222.61</v>
      </c>
      <c r="I28" s="96">
        <f t="shared" si="5"/>
        <v>-410384.2</v>
      </c>
      <c r="J28" s="31">
        <f t="shared" si="5"/>
        <v>-334774.5</v>
      </c>
      <c r="K28" s="31">
        <f t="shared" si="5"/>
        <v>-554646.52</v>
      </c>
      <c r="L28" s="132">
        <f t="shared" si="0"/>
        <v>-417567.68999999994</v>
      </c>
    </row>
    <row r="29" spans="1:12" x14ac:dyDescent="0.25">
      <c r="A29" s="29" t="s">
        <v>25</v>
      </c>
      <c r="B29" s="30"/>
      <c r="C29" s="30"/>
      <c r="D29" s="90"/>
      <c r="E29" s="103"/>
      <c r="F29" s="101"/>
      <c r="G29" s="88"/>
      <c r="H29" s="92"/>
      <c r="I29" s="92"/>
      <c r="J29" s="30"/>
      <c r="K29" s="30"/>
      <c r="L29" s="131"/>
    </row>
    <row r="30" spans="1:12" x14ac:dyDescent="0.25">
      <c r="A30" s="172" t="s">
        <v>26</v>
      </c>
      <c r="B30" s="173"/>
      <c r="C30" s="174"/>
      <c r="D30" s="90"/>
      <c r="E30" s="103">
        <v>-5000</v>
      </c>
      <c r="F30" s="103">
        <v>-6000</v>
      </c>
      <c r="G30" s="91">
        <v>-500</v>
      </c>
      <c r="H30" s="28">
        <v>-3500</v>
      </c>
      <c r="I30" s="28">
        <v>-3200</v>
      </c>
      <c r="J30" s="28">
        <v>-4099</v>
      </c>
      <c r="K30" s="28">
        <v>0</v>
      </c>
      <c r="L30" s="131">
        <f t="shared" si="0"/>
        <v>-3185.5714285714284</v>
      </c>
    </row>
    <row r="31" spans="1:12" x14ac:dyDescent="0.25">
      <c r="A31" s="172" t="s">
        <v>61</v>
      </c>
      <c r="B31" s="173"/>
      <c r="C31" s="174"/>
      <c r="D31" s="90"/>
      <c r="E31" s="103">
        <v>-12000</v>
      </c>
      <c r="F31" s="103">
        <v>-12000</v>
      </c>
      <c r="G31" s="28">
        <v>-12000</v>
      </c>
      <c r="H31" s="28">
        <v>-12000</v>
      </c>
      <c r="I31" s="28">
        <v>-12000</v>
      </c>
      <c r="J31" s="28">
        <v>-15000</v>
      </c>
      <c r="K31" s="28">
        <v>-15000</v>
      </c>
      <c r="L31" s="131">
        <f t="shared" si="0"/>
        <v>-12857.142857142857</v>
      </c>
    </row>
    <row r="32" spans="1:12" x14ac:dyDescent="0.25">
      <c r="A32" s="172" t="s">
        <v>28</v>
      </c>
      <c r="B32" s="173"/>
      <c r="C32" s="174"/>
      <c r="D32" s="90"/>
      <c r="E32" s="103">
        <v>-5000</v>
      </c>
      <c r="F32" s="103">
        <v>-15000</v>
      </c>
      <c r="G32" s="28">
        <v>-2213</v>
      </c>
      <c r="H32" s="91">
        <v>0</v>
      </c>
      <c r="I32" s="91">
        <v>0</v>
      </c>
      <c r="J32" s="28">
        <v>0</v>
      </c>
      <c r="K32" s="28">
        <v>0</v>
      </c>
      <c r="L32" s="131">
        <f t="shared" si="0"/>
        <v>-3173.2857142857142</v>
      </c>
    </row>
    <row r="33" spans="1:12" x14ac:dyDescent="0.25">
      <c r="A33" s="172" t="s">
        <v>29</v>
      </c>
      <c r="B33" s="173"/>
      <c r="C33" s="174"/>
      <c r="D33" s="90"/>
      <c r="E33" s="103">
        <v>-3000</v>
      </c>
      <c r="F33" s="103">
        <v>-3000</v>
      </c>
      <c r="G33" s="91">
        <v>0</v>
      </c>
      <c r="H33" s="91">
        <v>-900</v>
      </c>
      <c r="I33" s="91">
        <v>-900</v>
      </c>
      <c r="J33" s="28">
        <v>-1219.8</v>
      </c>
      <c r="K33" s="28">
        <v>-1340</v>
      </c>
      <c r="L33" s="131">
        <f t="shared" si="0"/>
        <v>-1479.9714285714285</v>
      </c>
    </row>
    <row r="34" spans="1:12" x14ac:dyDescent="0.25">
      <c r="A34" s="172" t="s">
        <v>30</v>
      </c>
      <c r="B34" s="173"/>
      <c r="C34" s="174"/>
      <c r="D34" s="90"/>
      <c r="E34" s="103">
        <v>-7000</v>
      </c>
      <c r="F34" s="103">
        <v>-10000</v>
      </c>
      <c r="G34" s="28">
        <v>-4333.16</v>
      </c>
      <c r="H34" s="28">
        <v>-9164.39</v>
      </c>
      <c r="I34" s="28">
        <v>-5718.79</v>
      </c>
      <c r="J34" s="28">
        <v>-8416</v>
      </c>
      <c r="K34" s="28">
        <v>-34719.25</v>
      </c>
      <c r="L34" s="131">
        <f t="shared" si="0"/>
        <v>-11335.941428571428</v>
      </c>
    </row>
    <row r="35" spans="1:12" x14ac:dyDescent="0.25">
      <c r="A35" s="172" t="s">
        <v>31</v>
      </c>
      <c r="B35" s="173"/>
      <c r="C35" s="174"/>
      <c r="D35" s="90"/>
      <c r="E35" s="103">
        <v>-20000</v>
      </c>
      <c r="F35" s="103">
        <v>-12000</v>
      </c>
      <c r="G35" s="28">
        <v>-3250</v>
      </c>
      <c r="H35" s="28">
        <v>-6000</v>
      </c>
      <c r="I35" s="28">
        <v>-5250</v>
      </c>
      <c r="J35" s="28">
        <v>-6000</v>
      </c>
      <c r="K35" s="28">
        <v>-6000</v>
      </c>
      <c r="L35" s="131">
        <f t="shared" si="0"/>
        <v>-8357.1428571428569</v>
      </c>
    </row>
    <row r="36" spans="1:12" x14ac:dyDescent="0.25">
      <c r="A36" s="172" t="s">
        <v>32</v>
      </c>
      <c r="B36" s="173"/>
      <c r="C36" s="174"/>
      <c r="D36" s="90"/>
      <c r="E36" s="103">
        <v>0</v>
      </c>
      <c r="F36" s="103">
        <v>-3000</v>
      </c>
      <c r="G36" s="28">
        <v>-3091.5</v>
      </c>
      <c r="H36" s="28">
        <v>-4463.38</v>
      </c>
      <c r="I36" s="28">
        <v>-4942.5</v>
      </c>
      <c r="J36" s="28">
        <v>-4980</v>
      </c>
      <c r="K36" s="28">
        <v>-5607</v>
      </c>
      <c r="L36" s="131">
        <f t="shared" si="0"/>
        <v>-3726.34</v>
      </c>
    </row>
    <row r="37" spans="1:12" x14ac:dyDescent="0.25">
      <c r="A37" s="172" t="s">
        <v>33</v>
      </c>
      <c r="B37" s="173"/>
      <c r="C37" s="174"/>
      <c r="D37" s="90"/>
      <c r="E37" s="103">
        <v>0</v>
      </c>
      <c r="F37" s="103">
        <v>0</v>
      </c>
      <c r="G37" s="28">
        <v>-1050</v>
      </c>
      <c r="H37" s="28">
        <v>-1150</v>
      </c>
      <c r="I37" s="28">
        <v>-1350</v>
      </c>
      <c r="J37" s="28">
        <v>-1400</v>
      </c>
      <c r="K37" s="28">
        <v>-1400</v>
      </c>
      <c r="L37" s="131">
        <f t="shared" si="0"/>
        <v>-907.14285714285711</v>
      </c>
    </row>
    <row r="38" spans="1:12" x14ac:dyDescent="0.25">
      <c r="A38" s="175" t="s">
        <v>34</v>
      </c>
      <c r="B38" s="175"/>
      <c r="C38" s="175"/>
      <c r="D38" s="90"/>
      <c r="E38" s="104">
        <f>SUM(E30:E37)</f>
        <v>-52000</v>
      </c>
      <c r="F38" s="104">
        <f>SUM(F30:F37)</f>
        <v>-61000</v>
      </c>
      <c r="G38" s="99">
        <f>SUM(G30:G37)</f>
        <v>-26437.66</v>
      </c>
      <c r="H38" s="93">
        <v>-37177.769999999997</v>
      </c>
      <c r="I38" s="93">
        <v>-33361.29</v>
      </c>
      <c r="J38" s="33">
        <f>SUM(J30:J37)</f>
        <v>-41114.800000000003</v>
      </c>
      <c r="K38" s="33">
        <f>SUM(K30:K37)</f>
        <v>-64066.25</v>
      </c>
      <c r="L38" s="132">
        <f t="shared" si="0"/>
        <v>-45022.538571428573</v>
      </c>
    </row>
    <row r="39" spans="1:12" x14ac:dyDescent="0.25">
      <c r="A39" s="175" t="s">
        <v>35</v>
      </c>
      <c r="B39" s="175"/>
      <c r="C39" s="175"/>
      <c r="D39" s="119"/>
      <c r="E39" s="116"/>
      <c r="F39" s="101"/>
      <c r="G39" s="88"/>
      <c r="H39" s="92"/>
      <c r="I39" s="92"/>
      <c r="J39" s="35"/>
      <c r="K39" s="35"/>
      <c r="L39" s="131"/>
    </row>
    <row r="40" spans="1:12" x14ac:dyDescent="0.25">
      <c r="A40" s="182" t="s">
        <v>36</v>
      </c>
      <c r="B40" s="182"/>
      <c r="C40" s="182"/>
      <c r="D40" s="90"/>
      <c r="E40" s="107">
        <f>E38</f>
        <v>-52000</v>
      </c>
      <c r="F40" s="107">
        <f>'Resultat 7 säsonger'!Y38</f>
        <v>0</v>
      </c>
      <c r="G40" s="94">
        <v>-2220</v>
      </c>
      <c r="H40" s="28">
        <v>-9667.35</v>
      </c>
      <c r="I40" s="28">
        <v>-3182</v>
      </c>
      <c r="J40" s="37">
        <v>0</v>
      </c>
      <c r="K40" s="37">
        <v>-21404</v>
      </c>
      <c r="L40" s="131">
        <f t="shared" si="0"/>
        <v>-12639.050000000001</v>
      </c>
    </row>
    <row r="41" spans="1:12" x14ac:dyDescent="0.25">
      <c r="A41" s="182" t="s">
        <v>37</v>
      </c>
      <c r="B41" s="182"/>
      <c r="C41" s="182"/>
      <c r="D41" s="90"/>
      <c r="E41" s="103">
        <v>-8000</v>
      </c>
      <c r="F41" s="107">
        <v>-8000</v>
      </c>
      <c r="G41" s="91">
        <v>0</v>
      </c>
      <c r="H41" s="91">
        <v>0</v>
      </c>
      <c r="I41" s="91">
        <v>0</v>
      </c>
      <c r="J41" s="38">
        <v>0</v>
      </c>
      <c r="K41" s="38">
        <v>0</v>
      </c>
      <c r="L41" s="131">
        <f t="shared" si="0"/>
        <v>-2285.7142857142858</v>
      </c>
    </row>
    <row r="42" spans="1:12" x14ac:dyDescent="0.25">
      <c r="A42" s="175" t="s">
        <v>38</v>
      </c>
      <c r="B42" s="175"/>
      <c r="C42" s="175"/>
      <c r="D42" s="90"/>
      <c r="E42" s="106">
        <v>-28000</v>
      </c>
      <c r="F42" s="108">
        <v>-16000</v>
      </c>
      <c r="G42" s="93">
        <v>-2220</v>
      </c>
      <c r="H42" s="93">
        <v>-9667.35</v>
      </c>
      <c r="I42" s="93">
        <v>-3182</v>
      </c>
      <c r="J42" s="19">
        <f>SUM(J39:J41)</f>
        <v>0</v>
      </c>
      <c r="K42" s="19">
        <f>SUM(K39:K41)</f>
        <v>-21404</v>
      </c>
      <c r="L42" s="131">
        <f t="shared" si="0"/>
        <v>-11496.192857142858</v>
      </c>
    </row>
    <row r="43" spans="1:12" x14ac:dyDescent="0.25">
      <c r="A43" s="170" t="s">
        <v>39</v>
      </c>
      <c r="B43" s="170"/>
      <c r="C43" s="170"/>
      <c r="D43" s="90"/>
      <c r="E43" s="106">
        <v>-36000</v>
      </c>
      <c r="F43" s="108">
        <v>-24000</v>
      </c>
      <c r="G43" s="93">
        <v>-471603.66</v>
      </c>
      <c r="H43" s="93">
        <v>-365067.73</v>
      </c>
      <c r="I43" s="93">
        <v>-446927.49</v>
      </c>
      <c r="J43" s="31">
        <f>J28+J38+J42</f>
        <v>-375889.3</v>
      </c>
      <c r="K43" s="31">
        <f>K28+K38+K42</f>
        <v>-640116.77</v>
      </c>
      <c r="L43" s="132">
        <f t="shared" si="0"/>
        <v>-337086.42142857146</v>
      </c>
    </row>
    <row r="44" spans="1:12" ht="26.25" customHeight="1" x14ac:dyDescent="0.25">
      <c r="A44" s="171" t="s">
        <v>40</v>
      </c>
      <c r="B44" s="171"/>
      <c r="C44" s="171"/>
      <c r="D44" s="90"/>
      <c r="E44" s="109">
        <f>E28+E38</f>
        <v>-469000</v>
      </c>
      <c r="F44" s="109">
        <f>F25+'Resultat 7 säsonger'!Y38</f>
        <v>-10000</v>
      </c>
      <c r="G44" s="39">
        <v>57046.34</v>
      </c>
      <c r="H44" s="39">
        <v>107389.27</v>
      </c>
      <c r="I44" s="39">
        <v>-12532.49</v>
      </c>
      <c r="J44" s="19">
        <v>-89827.8</v>
      </c>
      <c r="K44" s="19">
        <f>K43+K16</f>
        <v>-111486.77000000002</v>
      </c>
      <c r="L44" s="132">
        <f t="shared" si="0"/>
        <v>-75487.349999999991</v>
      </c>
    </row>
    <row r="45" spans="1:12" ht="18.75" customHeight="1" x14ac:dyDescent="0.25">
      <c r="A45" s="170" t="s">
        <v>41</v>
      </c>
      <c r="B45" s="170"/>
      <c r="C45" s="170"/>
      <c r="D45" s="119"/>
      <c r="E45" s="114">
        <v>0</v>
      </c>
      <c r="F45" s="109">
        <v>0</v>
      </c>
      <c r="G45" s="93">
        <v>57046.34</v>
      </c>
      <c r="H45" s="93">
        <v>107389.27</v>
      </c>
      <c r="I45" s="93">
        <v>-12532.49</v>
      </c>
      <c r="J45" s="19">
        <v>-89827.8</v>
      </c>
      <c r="K45" s="19">
        <f>K44+K17</f>
        <v>-111486.77000000002</v>
      </c>
      <c r="L45" s="132">
        <f t="shared" si="0"/>
        <v>-7058.7785714285756</v>
      </c>
    </row>
    <row r="46" spans="1:12" ht="20.45" customHeight="1" x14ac:dyDescent="0.25">
      <c r="A46" s="171" t="s">
        <v>42</v>
      </c>
      <c r="B46" s="171"/>
      <c r="C46" s="171"/>
      <c r="D46" s="90"/>
      <c r="E46" s="103">
        <v>0</v>
      </c>
      <c r="F46" s="108">
        <v>0</v>
      </c>
      <c r="G46" s="93">
        <v>57046.34</v>
      </c>
      <c r="H46" s="93">
        <v>107389.27</v>
      </c>
      <c r="I46" s="93">
        <v>-12532.49</v>
      </c>
      <c r="J46" s="19">
        <v>-89827.8</v>
      </c>
      <c r="K46" s="19">
        <f>K45+K18</f>
        <v>-111486.77000000002</v>
      </c>
      <c r="L46" s="132">
        <f t="shared" si="0"/>
        <v>-7058.7785714285756</v>
      </c>
    </row>
    <row r="47" spans="1:12" x14ac:dyDescent="0.25">
      <c r="A47" s="170" t="s">
        <v>43</v>
      </c>
      <c r="B47" s="170"/>
      <c r="C47" s="170"/>
      <c r="D47" s="90"/>
      <c r="E47" s="103">
        <v>0</v>
      </c>
      <c r="F47" s="107">
        <v>0</v>
      </c>
      <c r="G47" s="28">
        <v>-57046.34</v>
      </c>
      <c r="H47" s="28">
        <v>-107389.27</v>
      </c>
      <c r="I47" s="28">
        <v>12532.49</v>
      </c>
      <c r="J47" s="19">
        <v>89827.8</v>
      </c>
      <c r="K47" s="19">
        <v>111486.77</v>
      </c>
      <c r="L47" s="132">
        <f t="shared" si="0"/>
        <v>7058.7785714285728</v>
      </c>
    </row>
    <row r="48" spans="1:12" x14ac:dyDescent="0.25">
      <c r="A48" s="170" t="s">
        <v>44</v>
      </c>
      <c r="B48" s="170"/>
      <c r="C48" s="170"/>
      <c r="D48" s="90"/>
      <c r="E48" s="103">
        <v>0</v>
      </c>
      <c r="F48" s="108">
        <v>0</v>
      </c>
      <c r="G48" s="93">
        <v>-57046.34</v>
      </c>
      <c r="H48" s="93">
        <v>-107389.27</v>
      </c>
      <c r="I48" s="93">
        <v>12532.49</v>
      </c>
      <c r="J48" s="19">
        <v>89827.8</v>
      </c>
      <c r="K48" s="19">
        <v>111486.77</v>
      </c>
      <c r="L48" s="132">
        <f t="shared" si="0"/>
        <v>7058.7785714285728</v>
      </c>
    </row>
    <row r="49" spans="1:16" x14ac:dyDescent="0.25">
      <c r="A49" s="171" t="s">
        <v>45</v>
      </c>
      <c r="B49" s="171"/>
      <c r="C49" s="171"/>
      <c r="D49" s="90"/>
      <c r="E49" s="117">
        <v>0</v>
      </c>
      <c r="F49" s="110">
        <v>0</v>
      </c>
      <c r="G49" s="98">
        <v>0</v>
      </c>
      <c r="H49" s="98">
        <v>0</v>
      </c>
      <c r="I49" s="98">
        <v>0</v>
      </c>
      <c r="J49" s="42">
        <v>0</v>
      </c>
      <c r="K49" s="42">
        <v>0</v>
      </c>
      <c r="L49" s="132">
        <f t="shared" si="0"/>
        <v>0</v>
      </c>
    </row>
    <row r="50" spans="1:16" x14ac:dyDescent="0.25">
      <c r="A50" s="44"/>
      <c r="B50" s="44"/>
      <c r="C50" s="44"/>
      <c r="D50" s="44"/>
      <c r="E50" s="112"/>
      <c r="F50" s="111"/>
      <c r="G50" s="102"/>
      <c r="H50" s="102"/>
      <c r="I50" s="102"/>
      <c r="J50" s="102"/>
      <c r="K50" s="102"/>
    </row>
    <row r="51" spans="1:16" ht="22.5" x14ac:dyDescent="0.25">
      <c r="A51" s="44"/>
      <c r="B51" s="44"/>
      <c r="C51" s="44"/>
      <c r="D51" s="46"/>
      <c r="E51" s="23" t="s">
        <v>72</v>
      </c>
      <c r="F51" s="23" t="s">
        <v>70</v>
      </c>
      <c r="G51" s="23" t="s">
        <v>67</v>
      </c>
      <c r="H51" s="23" t="s">
        <v>69</v>
      </c>
      <c r="I51" s="23" t="s">
        <v>63</v>
      </c>
      <c r="J51" s="23" t="s">
        <v>62</v>
      </c>
      <c r="K51" s="23" t="s">
        <v>92</v>
      </c>
      <c r="L51" s="46" t="s">
        <v>91</v>
      </c>
    </row>
    <row r="52" spans="1:16" x14ac:dyDescent="0.25">
      <c r="P52" s="1"/>
    </row>
    <row r="53" spans="1:16" x14ac:dyDescent="0.25">
      <c r="P53" s="113"/>
    </row>
  </sheetData>
  <mergeCells count="46">
    <mergeCell ref="A2:C2"/>
    <mergeCell ref="A3:C3"/>
    <mergeCell ref="A4:C4"/>
    <mergeCell ref="A5:C5"/>
    <mergeCell ref="A6:C6"/>
    <mergeCell ref="A18:C18"/>
    <mergeCell ref="A7:C7"/>
    <mergeCell ref="A8:C8"/>
    <mergeCell ref="A9:C9"/>
    <mergeCell ref="A10:C10"/>
    <mergeCell ref="A11:C11"/>
    <mergeCell ref="A12:C12"/>
    <mergeCell ref="A13:C13"/>
    <mergeCell ref="A14:C14"/>
    <mergeCell ref="A15:C15"/>
    <mergeCell ref="A16:C16"/>
    <mergeCell ref="A17:C17"/>
    <mergeCell ref="A32:C32"/>
    <mergeCell ref="A19:C19"/>
    <mergeCell ref="A20:C20"/>
    <mergeCell ref="A21:C21"/>
    <mergeCell ref="A22:C22"/>
    <mergeCell ref="A23:C23"/>
    <mergeCell ref="A24:C24"/>
    <mergeCell ref="A25:C25"/>
    <mergeCell ref="A26:C26"/>
    <mergeCell ref="A27:C27"/>
    <mergeCell ref="A30:C30"/>
    <mergeCell ref="A31:C31"/>
    <mergeCell ref="A44:C44"/>
    <mergeCell ref="A33:C33"/>
    <mergeCell ref="A34:C34"/>
    <mergeCell ref="A35:C35"/>
    <mergeCell ref="A36:C36"/>
    <mergeCell ref="A37:C37"/>
    <mergeCell ref="A38:C38"/>
    <mergeCell ref="A39:C39"/>
    <mergeCell ref="A40:C40"/>
    <mergeCell ref="A41:C41"/>
    <mergeCell ref="A42:C42"/>
    <mergeCell ref="A43:C43"/>
    <mergeCell ref="A45:C45"/>
    <mergeCell ref="A46:C46"/>
    <mergeCell ref="A47:C47"/>
    <mergeCell ref="A48:C48"/>
    <mergeCell ref="A49:C49"/>
  </mergeCells>
  <phoneticPr fontId="18"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48"/>
  <sheetViews>
    <sheetView tabSelected="1" topLeftCell="A10" workbookViewId="0">
      <selection activeCell="E1" sqref="E1:Y1048576"/>
    </sheetView>
  </sheetViews>
  <sheetFormatPr defaultRowHeight="15" x14ac:dyDescent="0.25"/>
  <cols>
    <col min="3" max="3" width="45" customWidth="1"/>
    <col min="4" max="4" width="15.42578125" customWidth="1"/>
  </cols>
  <sheetData>
    <row r="1" spans="1:4" ht="45.6" customHeight="1" x14ac:dyDescent="0.25">
      <c r="A1" s="201" t="s">
        <v>80</v>
      </c>
      <c r="B1" s="201"/>
      <c r="C1" s="201"/>
      <c r="D1" s="47" t="s">
        <v>98</v>
      </c>
    </row>
    <row r="2" spans="1:4" x14ac:dyDescent="0.25">
      <c r="A2" s="202" t="s">
        <v>47</v>
      </c>
      <c r="B2" s="202"/>
      <c r="C2" s="202"/>
      <c r="D2" s="153"/>
    </row>
    <row r="3" spans="1:4" x14ac:dyDescent="0.25">
      <c r="A3" s="200" t="s">
        <v>5</v>
      </c>
      <c r="B3" s="200"/>
      <c r="C3" s="200"/>
      <c r="D3" s="154">
        <v>0</v>
      </c>
    </row>
    <row r="4" spans="1:4" x14ac:dyDescent="0.25">
      <c r="A4" s="200" t="s">
        <v>84</v>
      </c>
      <c r="B4" s="200"/>
      <c r="C4" s="200"/>
      <c r="D4" s="155">
        <v>102000</v>
      </c>
    </row>
    <row r="5" spans="1:4" x14ac:dyDescent="0.25">
      <c r="A5" s="48" t="s">
        <v>56</v>
      </c>
      <c r="B5" s="48"/>
      <c r="C5" s="48"/>
      <c r="D5" s="155">
        <v>0</v>
      </c>
    </row>
    <row r="6" spans="1:4" x14ac:dyDescent="0.25">
      <c r="A6" s="200" t="s">
        <v>6</v>
      </c>
      <c r="B6" s="200"/>
      <c r="C6" s="200"/>
      <c r="D6" s="155">
        <v>0</v>
      </c>
    </row>
    <row r="7" spans="1:4" ht="15.75" customHeight="1" thickBot="1" x14ac:dyDescent="0.3">
      <c r="A7" s="203" t="s">
        <v>7</v>
      </c>
      <c r="B7" s="203"/>
      <c r="C7" s="203"/>
      <c r="D7" s="156">
        <v>15000</v>
      </c>
    </row>
    <row r="8" spans="1:4" ht="15" customHeight="1" x14ac:dyDescent="0.25">
      <c r="A8" s="204" t="s">
        <v>8</v>
      </c>
      <c r="B8" s="204"/>
      <c r="C8" s="204"/>
      <c r="D8" s="157">
        <f>SUM(D3:D7)</f>
        <v>117000</v>
      </c>
    </row>
    <row r="9" spans="1:4" ht="15" customHeight="1" x14ac:dyDescent="0.25">
      <c r="A9" s="205" t="s">
        <v>48</v>
      </c>
      <c r="B9" s="205"/>
      <c r="C9" s="205"/>
      <c r="D9" s="158">
        <v>79000</v>
      </c>
    </row>
    <row r="10" spans="1:4" ht="15" customHeight="1" x14ac:dyDescent="0.25">
      <c r="A10" s="206" t="s">
        <v>10</v>
      </c>
      <c r="B10" s="206"/>
      <c r="C10" s="206"/>
      <c r="D10" s="159">
        <f>SUM(D9)</f>
        <v>79000</v>
      </c>
    </row>
    <row r="11" spans="1:4" ht="15" customHeight="1" x14ac:dyDescent="0.25">
      <c r="A11" s="205" t="s">
        <v>49</v>
      </c>
      <c r="B11" s="205"/>
      <c r="C11" s="205"/>
      <c r="D11" s="158"/>
    </row>
    <row r="12" spans="1:4" ht="15" customHeight="1" x14ac:dyDescent="0.25">
      <c r="A12" s="200" t="s">
        <v>50</v>
      </c>
      <c r="B12" s="200"/>
      <c r="C12" s="200"/>
      <c r="D12" s="158">
        <v>275000</v>
      </c>
    </row>
    <row r="13" spans="1:4" ht="15" customHeight="1" x14ac:dyDescent="0.25">
      <c r="A13" s="200" t="s">
        <v>51</v>
      </c>
      <c r="B13" s="200"/>
      <c r="C13" s="200"/>
      <c r="D13" s="155">
        <v>65000</v>
      </c>
    </row>
    <row r="14" spans="1:4" ht="15.75" customHeight="1" thickBot="1" x14ac:dyDescent="0.3">
      <c r="A14" s="208" t="s">
        <v>11</v>
      </c>
      <c r="B14" s="208"/>
      <c r="C14" s="208"/>
      <c r="D14" s="160">
        <f>SUM(D11:D13)</f>
        <v>340000</v>
      </c>
    </row>
    <row r="15" spans="1:4" ht="15" customHeight="1" x14ac:dyDescent="0.25">
      <c r="A15" s="209" t="s">
        <v>12</v>
      </c>
      <c r="B15" s="209"/>
      <c r="C15" s="209"/>
      <c r="D15" s="161">
        <f>D8+D10+D14</f>
        <v>536000</v>
      </c>
    </row>
    <row r="16" spans="1:4" ht="15" customHeight="1" x14ac:dyDescent="0.25">
      <c r="A16" s="210" t="s">
        <v>13</v>
      </c>
      <c r="B16" s="210"/>
      <c r="C16" s="210"/>
      <c r="D16" s="162"/>
    </row>
    <row r="17" spans="1:4" ht="15" customHeight="1" x14ac:dyDescent="0.25">
      <c r="A17" s="211" t="s">
        <v>14</v>
      </c>
      <c r="B17" s="211"/>
      <c r="C17" s="211"/>
      <c r="D17" s="162"/>
    </row>
    <row r="18" spans="1:4" ht="15" customHeight="1" x14ac:dyDescent="0.25">
      <c r="A18" s="212" t="s">
        <v>15</v>
      </c>
      <c r="B18" s="212"/>
      <c r="C18" s="212"/>
      <c r="D18" s="155">
        <v>-225000</v>
      </c>
    </row>
    <row r="19" spans="1:4" ht="15" customHeight="1" x14ac:dyDescent="0.25">
      <c r="A19" s="200" t="s">
        <v>16</v>
      </c>
      <c r="B19" s="200"/>
      <c r="C19" s="200"/>
      <c r="D19" s="155">
        <v>-275000</v>
      </c>
    </row>
    <row r="20" spans="1:4" ht="15" customHeight="1" x14ac:dyDescent="0.25">
      <c r="A20" s="212" t="s">
        <v>17</v>
      </c>
      <c r="B20" s="212"/>
      <c r="C20" s="212"/>
      <c r="D20" s="155">
        <v>-20000</v>
      </c>
    </row>
    <row r="21" spans="1:4" ht="15" customHeight="1" x14ac:dyDescent="0.25">
      <c r="A21" s="212" t="s">
        <v>85</v>
      </c>
      <c r="B21" s="212"/>
      <c r="C21" s="212"/>
      <c r="D21" s="155">
        <v>-130000</v>
      </c>
    </row>
    <row r="22" spans="1:4" ht="15" customHeight="1" x14ac:dyDescent="0.25">
      <c r="A22" s="212" t="s">
        <v>19</v>
      </c>
      <c r="B22" s="212"/>
      <c r="C22" s="212"/>
      <c r="D22" s="155">
        <v>-15000</v>
      </c>
    </row>
    <row r="23" spans="1:4" ht="15" customHeight="1" x14ac:dyDescent="0.25">
      <c r="A23" s="212" t="s">
        <v>20</v>
      </c>
      <c r="B23" s="212"/>
      <c r="C23" s="212"/>
      <c r="D23" s="155">
        <v>-12500</v>
      </c>
    </row>
    <row r="24" spans="1:4" ht="15" customHeight="1" x14ac:dyDescent="0.25">
      <c r="A24" s="212" t="s">
        <v>21</v>
      </c>
      <c r="B24" s="212"/>
      <c r="C24" s="212"/>
      <c r="D24" s="155">
        <v>-15815</v>
      </c>
    </row>
    <row r="25" spans="1:4" ht="15" customHeight="1" x14ac:dyDescent="0.25">
      <c r="A25" s="207" t="s">
        <v>22</v>
      </c>
      <c r="B25" s="207"/>
      <c r="C25" s="207"/>
      <c r="D25" s="155">
        <v>-15000</v>
      </c>
    </row>
    <row r="26" spans="1:4" ht="15.75" customHeight="1" thickBot="1" x14ac:dyDescent="0.3">
      <c r="A26" s="214" t="s">
        <v>23</v>
      </c>
      <c r="B26" s="214"/>
      <c r="C26" s="214"/>
      <c r="D26" s="156">
        <v>-25000</v>
      </c>
    </row>
    <row r="27" spans="1:4" ht="15" customHeight="1" x14ac:dyDescent="0.25">
      <c r="A27" s="49" t="s">
        <v>24</v>
      </c>
      <c r="B27" s="50"/>
      <c r="C27" s="50"/>
      <c r="D27" s="163">
        <f>SUM(D18:D26)</f>
        <v>-733315</v>
      </c>
    </row>
    <row r="28" spans="1:4" x14ac:dyDescent="0.25">
      <c r="A28" s="51" t="s">
        <v>25</v>
      </c>
      <c r="B28" s="52"/>
      <c r="C28" s="52"/>
      <c r="D28" s="155"/>
    </row>
    <row r="29" spans="1:4" x14ac:dyDescent="0.25">
      <c r="A29" s="215" t="s">
        <v>26</v>
      </c>
      <c r="B29" s="215"/>
      <c r="C29" s="215"/>
      <c r="D29" s="155">
        <v>-5000</v>
      </c>
    </row>
    <row r="30" spans="1:4" x14ac:dyDescent="0.25">
      <c r="A30" s="215" t="s">
        <v>27</v>
      </c>
      <c r="B30" s="215"/>
      <c r="C30" s="215"/>
      <c r="D30" s="155">
        <v>-15000</v>
      </c>
    </row>
    <row r="31" spans="1:4" x14ac:dyDescent="0.25">
      <c r="A31" s="215" t="s">
        <v>28</v>
      </c>
      <c r="B31" s="215"/>
      <c r="C31" s="215"/>
      <c r="D31" s="155">
        <v>-3500</v>
      </c>
    </row>
    <row r="32" spans="1:4" x14ac:dyDescent="0.25">
      <c r="A32" s="215" t="s">
        <v>29</v>
      </c>
      <c r="B32" s="215"/>
      <c r="C32" s="215"/>
      <c r="D32" s="155">
        <v>-1500</v>
      </c>
    </row>
    <row r="33" spans="1:4" x14ac:dyDescent="0.25">
      <c r="A33" s="215" t="s">
        <v>30</v>
      </c>
      <c r="B33" s="215"/>
      <c r="C33" s="215"/>
      <c r="D33" s="155">
        <v>-45000</v>
      </c>
    </row>
    <row r="34" spans="1:4" x14ac:dyDescent="0.25">
      <c r="A34" s="215" t="s">
        <v>31</v>
      </c>
      <c r="B34" s="215"/>
      <c r="C34" s="215"/>
      <c r="D34" s="155">
        <v>-7000</v>
      </c>
    </row>
    <row r="35" spans="1:4" x14ac:dyDescent="0.25">
      <c r="A35" s="215" t="s">
        <v>32</v>
      </c>
      <c r="B35" s="215"/>
      <c r="C35" s="215"/>
      <c r="D35" s="155">
        <v>-6000</v>
      </c>
    </row>
    <row r="36" spans="1:4" ht="15.75" thickBot="1" x14ac:dyDescent="0.3">
      <c r="A36" s="216" t="s">
        <v>33</v>
      </c>
      <c r="B36" s="216"/>
      <c r="C36" s="216"/>
      <c r="D36" s="156">
        <v>-1500</v>
      </c>
    </row>
    <row r="37" spans="1:4" x14ac:dyDescent="0.25">
      <c r="A37" s="217" t="s">
        <v>34</v>
      </c>
      <c r="B37" s="217"/>
      <c r="C37" s="217"/>
      <c r="D37" s="163">
        <f t="shared" ref="D37" si="0">SUM(D29:D36)</f>
        <v>-84500</v>
      </c>
    </row>
    <row r="38" spans="1:4" ht="15" customHeight="1" x14ac:dyDescent="0.25">
      <c r="A38" s="218" t="s">
        <v>35</v>
      </c>
      <c r="B38" s="218"/>
      <c r="C38" s="218"/>
      <c r="D38" s="155"/>
    </row>
    <row r="39" spans="1:4" ht="15" customHeight="1" x14ac:dyDescent="0.25">
      <c r="A39" s="213" t="s">
        <v>36</v>
      </c>
      <c r="B39" s="213"/>
      <c r="C39" s="213"/>
      <c r="D39" s="158">
        <v>-6000</v>
      </c>
    </row>
    <row r="40" spans="1:4" ht="15" customHeight="1" x14ac:dyDescent="0.25">
      <c r="A40" s="213" t="s">
        <v>37</v>
      </c>
      <c r="B40" s="213"/>
      <c r="C40" s="213"/>
      <c r="D40" s="158">
        <v>-5000</v>
      </c>
    </row>
    <row r="41" spans="1:4" ht="15.75" customHeight="1" thickBot="1" x14ac:dyDescent="0.3">
      <c r="A41" s="220" t="s">
        <v>38</v>
      </c>
      <c r="B41" s="220"/>
      <c r="C41" s="220"/>
      <c r="D41" s="164">
        <f>SUM(D39:D40)</f>
        <v>-11000</v>
      </c>
    </row>
    <row r="42" spans="1:4" ht="15" customHeight="1" x14ac:dyDescent="0.25">
      <c r="A42" s="221" t="s">
        <v>39</v>
      </c>
      <c r="B42" s="221"/>
      <c r="C42" s="221"/>
      <c r="D42" s="165">
        <f>D27+D37+D41</f>
        <v>-828815</v>
      </c>
    </row>
    <row r="43" spans="1:4" ht="15" customHeight="1" x14ac:dyDescent="0.25">
      <c r="A43" s="222" t="s">
        <v>40</v>
      </c>
      <c r="B43" s="222"/>
      <c r="C43" s="222"/>
      <c r="D43" s="159">
        <f>D15+D42</f>
        <v>-292815</v>
      </c>
    </row>
    <row r="44" spans="1:4" ht="15" customHeight="1" x14ac:dyDescent="0.25">
      <c r="A44" s="210" t="s">
        <v>41</v>
      </c>
      <c r="B44" s="210"/>
      <c r="C44" s="210"/>
      <c r="D44" s="166"/>
    </row>
    <row r="45" spans="1:4" ht="15" customHeight="1" x14ac:dyDescent="0.25">
      <c r="A45" s="222" t="s">
        <v>52</v>
      </c>
      <c r="B45" s="222"/>
      <c r="C45" s="222"/>
      <c r="D45" s="166"/>
    </row>
    <row r="46" spans="1:4" ht="15" customHeight="1" x14ac:dyDescent="0.25">
      <c r="A46" s="210" t="s">
        <v>43</v>
      </c>
      <c r="B46" s="210"/>
      <c r="C46" s="210"/>
      <c r="D46" s="166"/>
    </row>
    <row r="47" spans="1:4" ht="15.75" customHeight="1" thickBot="1" x14ac:dyDescent="0.3">
      <c r="A47" s="219" t="s">
        <v>44</v>
      </c>
      <c r="B47" s="219"/>
      <c r="C47" s="219"/>
      <c r="D47" s="167"/>
    </row>
    <row r="48" spans="1:4" ht="15" customHeight="1" x14ac:dyDescent="0.25">
      <c r="A48" s="209" t="s">
        <v>45</v>
      </c>
      <c r="B48" s="209"/>
      <c r="C48" s="209"/>
      <c r="D48" s="165">
        <f>D43</f>
        <v>-292815</v>
      </c>
    </row>
  </sheetData>
  <mergeCells count="45">
    <mergeCell ref="A46:C46"/>
    <mergeCell ref="A47:C47"/>
    <mergeCell ref="A48:C48"/>
    <mergeCell ref="A40:C40"/>
    <mergeCell ref="A41:C41"/>
    <mergeCell ref="A42:C42"/>
    <mergeCell ref="A43:C43"/>
    <mergeCell ref="A44:C44"/>
    <mergeCell ref="A45:C45"/>
    <mergeCell ref="A39:C39"/>
    <mergeCell ref="A26:C26"/>
    <mergeCell ref="A29:C29"/>
    <mergeCell ref="A30:C30"/>
    <mergeCell ref="A31:C31"/>
    <mergeCell ref="A32:C32"/>
    <mergeCell ref="A33:C33"/>
    <mergeCell ref="A34:C34"/>
    <mergeCell ref="A35:C35"/>
    <mergeCell ref="A36:C36"/>
    <mergeCell ref="A37:C37"/>
    <mergeCell ref="A38:C38"/>
    <mergeCell ref="A25:C25"/>
    <mergeCell ref="A14:C14"/>
    <mergeCell ref="A15:C15"/>
    <mergeCell ref="A16:C16"/>
    <mergeCell ref="A17:C17"/>
    <mergeCell ref="A18:C18"/>
    <mergeCell ref="A19:C19"/>
    <mergeCell ref="A20:C20"/>
    <mergeCell ref="A21:C21"/>
    <mergeCell ref="A22:C22"/>
    <mergeCell ref="A23:C23"/>
    <mergeCell ref="A24:C24"/>
    <mergeCell ref="A13:C13"/>
    <mergeCell ref="A1:C1"/>
    <mergeCell ref="A2:C2"/>
    <mergeCell ref="A3:C3"/>
    <mergeCell ref="A4:C4"/>
    <mergeCell ref="A6:C6"/>
    <mergeCell ref="A7:C7"/>
    <mergeCell ref="A8:C8"/>
    <mergeCell ref="A9:C9"/>
    <mergeCell ref="A10:C10"/>
    <mergeCell ref="A11:C11"/>
    <mergeCell ref="A12:C12"/>
  </mergeCells>
  <phoneticPr fontId="18"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4</vt:i4>
      </vt:variant>
    </vt:vector>
  </HeadingPairs>
  <TitlesOfParts>
    <vt:vector size="4" baseType="lpstr">
      <vt:lpstr>Budget utkast 2022-2023</vt:lpstr>
      <vt:lpstr>Budget 5 säsonger</vt:lpstr>
      <vt:lpstr>Resultat 7 säsonger</vt:lpstr>
      <vt:lpstr>Till årsmötet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1451</cp:lastModifiedBy>
  <cp:lastPrinted>2022-10-06T06:27:04Z</cp:lastPrinted>
  <dcterms:created xsi:type="dcterms:W3CDTF">2020-09-19T05:31:12Z</dcterms:created>
  <dcterms:modified xsi:type="dcterms:W3CDTF">2022-10-06T06:28:20Z</dcterms:modified>
</cp:coreProperties>
</file>